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celkove vysledky" sheetId="1" r:id="rId1"/>
  </sheets>
  <definedNames>
    <definedName name="_xlnm.Print_Area" localSheetId="0">'celkove vysledky'!$C$44:$M$78</definedName>
  </definedNames>
  <calcPr fullCalcOnLoad="1"/>
</workbook>
</file>

<file path=xl/sharedStrings.xml><?xml version="1.0" encoding="utf-8"?>
<sst xmlns="http://schemas.openxmlformats.org/spreadsheetml/2006/main" count="116" uniqueCount="51">
  <si>
    <t>pořadí</t>
  </si>
  <si>
    <t>Celkové</t>
  </si>
  <si>
    <t>Jméno</t>
  </si>
  <si>
    <t xml:space="preserve">               1.kolo</t>
  </si>
  <si>
    <t xml:space="preserve">              2.kolo</t>
  </si>
  <si>
    <t>Součet</t>
  </si>
  <si>
    <t>umístění</t>
  </si>
  <si>
    <t>Celkem</t>
  </si>
  <si>
    <t>ks/2</t>
  </si>
  <si>
    <t>ks/1</t>
  </si>
  <si>
    <t>poř/1</t>
  </si>
  <si>
    <t>poř/2</t>
  </si>
  <si>
    <t>body 1</t>
  </si>
  <si>
    <t>body 2</t>
  </si>
  <si>
    <t>body</t>
  </si>
  <si>
    <t xml:space="preserve">ks </t>
  </si>
  <si>
    <t>Skupina A</t>
  </si>
  <si>
    <t>Skupina B</t>
  </si>
  <si>
    <t>Krajský přebor - 2011</t>
  </si>
  <si>
    <t>KRAJSKÝ PŘEBOR 2011 - KONEČNÉ POŘADÍ</t>
  </si>
  <si>
    <t>Cieslar Tomáš</t>
  </si>
  <si>
    <t>Černoch Martin</t>
  </si>
  <si>
    <t>Jahn Lukáš</t>
  </si>
  <si>
    <t>Gacka René</t>
  </si>
  <si>
    <t>Vašák Jaroslav</t>
  </si>
  <si>
    <t>Šustek Jaroslav</t>
  </si>
  <si>
    <t>Šebesta Roman</t>
  </si>
  <si>
    <t>Černoch Tomáš</t>
  </si>
  <si>
    <t>Zajonc Kamil</t>
  </si>
  <si>
    <t>Krpec Ivo</t>
  </si>
  <si>
    <t>Svoboda Lukáš</t>
  </si>
  <si>
    <t>Vaněk Miroslav</t>
  </si>
  <si>
    <t>Šebesta Miroslav</t>
  </si>
  <si>
    <t>Kopecký Bořek</t>
  </si>
  <si>
    <t>Střalka Lukáš</t>
  </si>
  <si>
    <t>Kříž Rostislav</t>
  </si>
  <si>
    <t>Hampl Jaroslav</t>
  </si>
  <si>
    <t>Oliva Rostislav</t>
  </si>
  <si>
    <t>Jarolím Roman</t>
  </si>
  <si>
    <t>Knápek Jindřich</t>
  </si>
  <si>
    <t>Juroš Josef</t>
  </si>
  <si>
    <t>Zeman Radim</t>
  </si>
  <si>
    <t>Bečva, Hranice, 17.9.2011</t>
  </si>
  <si>
    <t>Adam Tomáš</t>
  </si>
  <si>
    <t>Schwarz Vladimír</t>
  </si>
  <si>
    <t>Pěnčík Tomáš</t>
  </si>
  <si>
    <t>Apjár Filip</t>
  </si>
  <si>
    <t>Hroch Daniel</t>
  </si>
  <si>
    <t>Hříbek Michal</t>
  </si>
  <si>
    <t>Mayer Petr</t>
  </si>
  <si>
    <t>Adam Jaroslav ml.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</si>
</sst>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23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34" borderId="12" xfId="0" applyNumberFormat="1" applyFont="1" applyFill="1" applyBorder="1" applyAlignment="1">
      <alignment/>
    </xf>
    <xf numFmtId="1" fontId="6" fillId="34" borderId="0" xfId="0" applyNumberFormat="1" applyFont="1" applyFill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3" fillId="0" borderId="22" xfId="0" applyNumberFormat="1" applyFont="1" applyBorder="1" applyAlignment="1">
      <alignment vertical="top" wrapText="1"/>
    </xf>
    <xf numFmtId="1" fontId="5" fillId="0" borderId="34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20" xfId="0" applyNumberFormat="1" applyFont="1" applyBorder="1" applyAlignment="1">
      <alignment vertical="top" wrapText="1"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38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="85" zoomScaleNormal="85" zoomScalePageLayoutView="0" workbookViewId="0" topLeftCell="A10">
      <selection activeCell="Q54" sqref="Q54"/>
    </sheetView>
  </sheetViews>
  <sheetFormatPr defaultColWidth="9.00390625" defaultRowHeight="12.75"/>
  <cols>
    <col min="1" max="1" width="1.75390625" style="0" customWidth="1"/>
    <col min="2" max="2" width="5.75390625" style="0" customWidth="1"/>
    <col min="3" max="3" width="22.75390625" style="0" customWidth="1"/>
    <col min="5" max="5" width="8.875" style="0" customWidth="1"/>
    <col min="6" max="6" width="8.00390625" style="0" customWidth="1"/>
    <col min="8" max="8" width="11.125" style="67" customWidth="1"/>
    <col min="9" max="9" width="7.125" style="0" customWidth="1"/>
    <col min="10" max="11" width="10.75390625" style="0" customWidth="1"/>
    <col min="12" max="12" width="11.25390625" style="0" bestFit="1" customWidth="1"/>
    <col min="13" max="13" width="10.75390625" style="0" bestFit="1" customWidth="1"/>
  </cols>
  <sheetData>
    <row r="1" spans="2:14" ht="19.5" customHeight="1">
      <c r="B1" s="10"/>
      <c r="C1" s="10"/>
      <c r="D1" s="10"/>
      <c r="E1" s="10"/>
      <c r="F1" s="10"/>
      <c r="G1" s="10"/>
      <c r="H1" s="56"/>
      <c r="I1" s="10"/>
      <c r="J1" s="10"/>
      <c r="K1" s="10"/>
      <c r="L1" s="10"/>
      <c r="M1" s="10"/>
      <c r="N1" s="10"/>
    </row>
    <row r="2" spans="2:14" ht="19.5" customHeight="1">
      <c r="B2" s="10"/>
      <c r="C2" s="10"/>
      <c r="D2" s="11" t="s">
        <v>18</v>
      </c>
      <c r="E2" s="10"/>
      <c r="F2" s="10"/>
      <c r="G2" s="12" t="s">
        <v>42</v>
      </c>
      <c r="H2" s="57"/>
      <c r="I2" s="12"/>
      <c r="J2" s="12"/>
      <c r="K2" s="10"/>
      <c r="L2" s="10"/>
      <c r="M2" s="10"/>
      <c r="N2" s="10"/>
    </row>
    <row r="3" spans="2:14" ht="19.5" customHeight="1">
      <c r="B3" s="10"/>
      <c r="C3" s="10"/>
      <c r="D3" s="11" t="s">
        <v>16</v>
      </c>
      <c r="E3" s="10"/>
      <c r="F3" s="10"/>
      <c r="G3" s="10"/>
      <c r="H3" s="56"/>
      <c r="I3" s="10"/>
      <c r="J3" s="10"/>
      <c r="K3" s="10"/>
      <c r="L3" s="10"/>
      <c r="M3" s="10"/>
      <c r="N3" s="10"/>
    </row>
    <row r="4" spans="2:14" ht="19.5" customHeight="1" thickBot="1">
      <c r="B4" s="10"/>
      <c r="C4" s="10"/>
      <c r="D4" s="10"/>
      <c r="E4" s="10"/>
      <c r="F4" s="10"/>
      <c r="G4" s="10"/>
      <c r="H4" s="56"/>
      <c r="I4" s="10"/>
      <c r="J4" s="10"/>
      <c r="K4" s="10"/>
      <c r="L4" s="10"/>
      <c r="M4" s="10"/>
      <c r="N4" s="10"/>
    </row>
    <row r="5" spans="1:14" ht="19.5" customHeight="1">
      <c r="A5" s="1"/>
      <c r="B5" s="4"/>
      <c r="C5" s="78"/>
      <c r="D5" s="15" t="s">
        <v>3</v>
      </c>
      <c r="E5" s="15"/>
      <c r="F5" s="14"/>
      <c r="G5" s="15" t="s">
        <v>4</v>
      </c>
      <c r="H5" s="58"/>
      <c r="I5" s="14"/>
      <c r="J5" s="16" t="s">
        <v>7</v>
      </c>
      <c r="K5" s="16" t="s">
        <v>7</v>
      </c>
      <c r="L5" s="13" t="s">
        <v>5</v>
      </c>
      <c r="M5" s="13" t="s">
        <v>1</v>
      </c>
      <c r="N5" s="10"/>
    </row>
    <row r="6" spans="1:14" ht="19.5" customHeight="1" thickBot="1">
      <c r="A6" s="1"/>
      <c r="B6" s="4"/>
      <c r="C6" s="79" t="s">
        <v>2</v>
      </c>
      <c r="D6" s="19" t="s">
        <v>9</v>
      </c>
      <c r="E6" s="19" t="s">
        <v>12</v>
      </c>
      <c r="F6" s="20" t="s">
        <v>10</v>
      </c>
      <c r="G6" s="19" t="s">
        <v>8</v>
      </c>
      <c r="H6" s="59" t="s">
        <v>13</v>
      </c>
      <c r="I6" s="20" t="s">
        <v>11</v>
      </c>
      <c r="J6" s="20" t="s">
        <v>15</v>
      </c>
      <c r="K6" s="20" t="s">
        <v>14</v>
      </c>
      <c r="L6" s="17" t="s">
        <v>6</v>
      </c>
      <c r="M6" s="17" t="s">
        <v>0</v>
      </c>
      <c r="N6" s="10"/>
    </row>
    <row r="7" spans="1:14" ht="19.5" customHeight="1">
      <c r="A7" s="1"/>
      <c r="B7" s="4"/>
      <c r="C7" s="22" t="s">
        <v>23</v>
      </c>
      <c r="D7" s="38">
        <v>20</v>
      </c>
      <c r="E7" s="24">
        <f>2000+185+320+180+200+190+180+170+210+280+220+220+170+155+174+178+163+151+190+194+162</f>
        <v>5892</v>
      </c>
      <c r="F7" s="21">
        <v>1</v>
      </c>
      <c r="G7" s="38">
        <v>6</v>
      </c>
      <c r="H7" s="60">
        <f>600+171+172+184+166+174+190</f>
        <v>1657</v>
      </c>
      <c r="I7" s="46">
        <v>5</v>
      </c>
      <c r="J7" s="69">
        <f aca="true" t="shared" si="0" ref="J7:J21">D7+G7</f>
        <v>26</v>
      </c>
      <c r="K7" s="23">
        <f aca="true" t="shared" si="1" ref="K7:K21">E7+H7</f>
        <v>7549</v>
      </c>
      <c r="L7" s="72">
        <f aca="true" t="shared" si="2" ref="L7:L21">F7+I7</f>
        <v>6</v>
      </c>
      <c r="M7" s="48">
        <v>1</v>
      </c>
      <c r="N7" s="10"/>
    </row>
    <row r="8" spans="1:14" ht="19.5" customHeight="1">
      <c r="A8" s="1"/>
      <c r="B8" s="4"/>
      <c r="C8" s="27" t="s">
        <v>43</v>
      </c>
      <c r="D8" s="39">
        <v>11</v>
      </c>
      <c r="E8" s="28">
        <f>1100+213+190+231+174+197+187+192+175+198+172+197</f>
        <v>3226</v>
      </c>
      <c r="F8" s="26">
        <v>5</v>
      </c>
      <c r="G8" s="39">
        <v>15</v>
      </c>
      <c r="H8" s="68">
        <f>1500+178+220+185+190+151+190+160+165+175+152+168+187+216+168+179</f>
        <v>4184</v>
      </c>
      <c r="I8" s="47">
        <v>1</v>
      </c>
      <c r="J8" s="70">
        <f t="shared" si="0"/>
        <v>26</v>
      </c>
      <c r="K8" s="31">
        <f t="shared" si="1"/>
        <v>7410</v>
      </c>
      <c r="L8" s="73">
        <f t="shared" si="2"/>
        <v>6</v>
      </c>
      <c r="M8" s="25">
        <v>2</v>
      </c>
      <c r="N8" s="10"/>
    </row>
    <row r="9" spans="1:14" ht="19.5" customHeight="1">
      <c r="A9" s="1"/>
      <c r="B9" s="4"/>
      <c r="C9" s="27" t="s">
        <v>24</v>
      </c>
      <c r="D9" s="39">
        <v>10</v>
      </c>
      <c r="E9" s="28">
        <f>1000+164+168+171+185+175+245+435+205+215+230</f>
        <v>3193</v>
      </c>
      <c r="F9" s="26">
        <v>6</v>
      </c>
      <c r="G9" s="39">
        <v>7</v>
      </c>
      <c r="H9" s="55">
        <f>700+170+235+175+170+151+198+200</f>
        <v>1999</v>
      </c>
      <c r="I9" s="47">
        <v>4</v>
      </c>
      <c r="J9" s="70">
        <f t="shared" si="0"/>
        <v>17</v>
      </c>
      <c r="K9" s="31">
        <f t="shared" si="1"/>
        <v>5192</v>
      </c>
      <c r="L9" s="73">
        <f t="shared" si="2"/>
        <v>10</v>
      </c>
      <c r="M9" s="25">
        <v>3</v>
      </c>
      <c r="N9" s="10"/>
    </row>
    <row r="10" spans="1:14" ht="19.5" customHeight="1">
      <c r="A10" s="1"/>
      <c r="B10" s="4"/>
      <c r="C10" s="30" t="s">
        <v>34</v>
      </c>
      <c r="D10" s="40">
        <v>14</v>
      </c>
      <c r="E10" s="32">
        <f>1400+176+182+152+178+154+175+186+188+185+183+200+192+175+175</f>
        <v>3901</v>
      </c>
      <c r="F10" s="29">
        <v>3</v>
      </c>
      <c r="G10" s="40">
        <v>4</v>
      </c>
      <c r="H10" s="61">
        <f>400+245+192+245+205</f>
        <v>1287</v>
      </c>
      <c r="I10" s="45">
        <v>8</v>
      </c>
      <c r="J10" s="70">
        <f t="shared" si="0"/>
        <v>18</v>
      </c>
      <c r="K10" s="31">
        <f t="shared" si="1"/>
        <v>5188</v>
      </c>
      <c r="L10" s="73">
        <f t="shared" si="2"/>
        <v>11</v>
      </c>
      <c r="M10" s="25">
        <v>4</v>
      </c>
      <c r="N10" s="10"/>
    </row>
    <row r="11" spans="1:24" ht="19.5" customHeight="1">
      <c r="A11" s="1"/>
      <c r="B11" s="4"/>
      <c r="C11" s="30" t="s">
        <v>27</v>
      </c>
      <c r="D11" s="40">
        <v>11</v>
      </c>
      <c r="E11" s="32">
        <f>1100+170+151+205+180+180+182+190+210+215+270+190</f>
        <v>3243</v>
      </c>
      <c r="F11" s="29">
        <v>4</v>
      </c>
      <c r="G11" s="40">
        <v>3</v>
      </c>
      <c r="H11" s="61">
        <f>300+338+333+215</f>
        <v>1186</v>
      </c>
      <c r="I11" s="45">
        <v>9</v>
      </c>
      <c r="J11" s="70">
        <f t="shared" si="0"/>
        <v>14</v>
      </c>
      <c r="K11" s="31">
        <f t="shared" si="1"/>
        <v>4429</v>
      </c>
      <c r="L11" s="73">
        <f t="shared" si="2"/>
        <v>13</v>
      </c>
      <c r="M11" s="25">
        <v>5</v>
      </c>
      <c r="N11" s="10"/>
      <c r="O11" s="3"/>
      <c r="P11" s="9"/>
      <c r="Q11" s="8"/>
      <c r="R11" s="5"/>
      <c r="S11" s="9"/>
      <c r="T11" s="8"/>
      <c r="U11" s="5"/>
      <c r="V11" s="8"/>
      <c r="W11" s="8"/>
      <c r="X11" s="8"/>
    </row>
    <row r="12" spans="1:14" ht="19.5" customHeight="1">
      <c r="A12" s="1"/>
      <c r="B12" s="4"/>
      <c r="C12" s="30" t="s">
        <v>26</v>
      </c>
      <c r="D12" s="40">
        <v>3</v>
      </c>
      <c r="E12" s="32">
        <f>300+240+241+226</f>
        <v>1007</v>
      </c>
      <c r="F12" s="29">
        <v>11</v>
      </c>
      <c r="G12" s="40">
        <v>10</v>
      </c>
      <c r="H12" s="61">
        <f>1000+168+194+207+178+151+152+172+170+225+145</f>
        <v>2762</v>
      </c>
      <c r="I12" s="45">
        <v>3</v>
      </c>
      <c r="J12" s="70">
        <f t="shared" si="0"/>
        <v>13</v>
      </c>
      <c r="K12" s="31">
        <f t="shared" si="1"/>
        <v>3769</v>
      </c>
      <c r="L12" s="73">
        <f t="shared" si="2"/>
        <v>14</v>
      </c>
      <c r="M12" s="25">
        <v>6</v>
      </c>
      <c r="N12" s="10"/>
    </row>
    <row r="13" spans="1:14" ht="19.5" customHeight="1">
      <c r="A13" s="1"/>
      <c r="B13" s="4"/>
      <c r="C13" s="30" t="s">
        <v>21</v>
      </c>
      <c r="D13" s="40">
        <v>2</v>
      </c>
      <c r="E13" s="32">
        <f>200+215+240</f>
        <v>655</v>
      </c>
      <c r="F13" s="29">
        <v>13</v>
      </c>
      <c r="G13" s="40">
        <v>10</v>
      </c>
      <c r="H13" s="61">
        <f>1000+187+172+195+194+168+224+164+173+173+174</f>
        <v>2824</v>
      </c>
      <c r="I13" s="45">
        <v>2</v>
      </c>
      <c r="J13" s="70">
        <f t="shared" si="0"/>
        <v>12</v>
      </c>
      <c r="K13" s="31">
        <f t="shared" si="1"/>
        <v>3479</v>
      </c>
      <c r="L13" s="73">
        <f t="shared" si="2"/>
        <v>15</v>
      </c>
      <c r="M13" s="25">
        <v>7</v>
      </c>
      <c r="N13" s="10"/>
    </row>
    <row r="14" spans="1:14" ht="19.5" customHeight="1">
      <c r="A14" s="1"/>
      <c r="B14" s="4"/>
      <c r="C14" s="30" t="s">
        <v>49</v>
      </c>
      <c r="D14" s="40">
        <v>13</v>
      </c>
      <c r="E14" s="32">
        <f>1300+222+315+238+298+235+215+222+213+170+213+205+225+191</f>
        <v>4262</v>
      </c>
      <c r="F14" s="29">
        <v>2</v>
      </c>
      <c r="G14" s="40">
        <v>2</v>
      </c>
      <c r="H14" s="63">
        <f>200+168+165</f>
        <v>533</v>
      </c>
      <c r="I14" s="45">
        <v>14</v>
      </c>
      <c r="J14" s="70">
        <f t="shared" si="0"/>
        <v>15</v>
      </c>
      <c r="K14" s="31">
        <f t="shared" si="1"/>
        <v>4795</v>
      </c>
      <c r="L14" s="73">
        <f t="shared" si="2"/>
        <v>16</v>
      </c>
      <c r="M14" s="25">
        <v>8</v>
      </c>
      <c r="N14" s="10"/>
    </row>
    <row r="15" spans="1:14" ht="19.5" customHeight="1">
      <c r="A15" s="1"/>
      <c r="B15" s="4"/>
      <c r="C15" s="30" t="s">
        <v>45</v>
      </c>
      <c r="D15" s="40">
        <v>4</v>
      </c>
      <c r="E15" s="32">
        <f>400+181+168+180+167</f>
        <v>1096</v>
      </c>
      <c r="F15" s="29">
        <v>9</v>
      </c>
      <c r="G15" s="40">
        <v>5</v>
      </c>
      <c r="H15" s="61">
        <f>500+181+176+177+165+196</f>
        <v>1395</v>
      </c>
      <c r="I15" s="45">
        <v>7</v>
      </c>
      <c r="J15" s="70">
        <f t="shared" si="0"/>
        <v>9</v>
      </c>
      <c r="K15" s="31">
        <f t="shared" si="1"/>
        <v>2491</v>
      </c>
      <c r="L15" s="73">
        <f t="shared" si="2"/>
        <v>16</v>
      </c>
      <c r="M15" s="25">
        <v>9</v>
      </c>
      <c r="N15" s="10"/>
    </row>
    <row r="16" spans="1:14" ht="19.5" customHeight="1">
      <c r="A16" s="1"/>
      <c r="B16" s="4"/>
      <c r="C16" s="30" t="s">
        <v>41</v>
      </c>
      <c r="D16" s="40">
        <v>3</v>
      </c>
      <c r="E16" s="32">
        <f>300+204+185+182</f>
        <v>871</v>
      </c>
      <c r="F16" s="29">
        <v>12</v>
      </c>
      <c r="G16" s="40">
        <v>5</v>
      </c>
      <c r="H16" s="61">
        <f>500+155+180+210+195+175</f>
        <v>1415</v>
      </c>
      <c r="I16" s="45">
        <v>6</v>
      </c>
      <c r="J16" s="70">
        <f t="shared" si="0"/>
        <v>8</v>
      </c>
      <c r="K16" s="31">
        <f t="shared" si="1"/>
        <v>2286</v>
      </c>
      <c r="L16" s="73">
        <f t="shared" si="2"/>
        <v>18</v>
      </c>
      <c r="M16" s="25">
        <v>10</v>
      </c>
      <c r="N16" s="10"/>
    </row>
    <row r="17" spans="1:14" ht="19.5" customHeight="1">
      <c r="A17" s="1"/>
      <c r="B17" s="4"/>
      <c r="C17" s="30" t="s">
        <v>28</v>
      </c>
      <c r="D17" s="40">
        <v>3</v>
      </c>
      <c r="E17" s="32">
        <f>300+193+187+340</f>
        <v>1020</v>
      </c>
      <c r="F17" s="29">
        <v>10</v>
      </c>
      <c r="G17" s="40">
        <v>4</v>
      </c>
      <c r="H17" s="61">
        <f>400+220+182+165+180</f>
        <v>1147</v>
      </c>
      <c r="I17" s="45">
        <v>10</v>
      </c>
      <c r="J17" s="70">
        <f t="shared" si="0"/>
        <v>7</v>
      </c>
      <c r="K17" s="31">
        <f t="shared" si="1"/>
        <v>2167</v>
      </c>
      <c r="L17" s="73">
        <f t="shared" si="2"/>
        <v>20</v>
      </c>
      <c r="M17" s="25">
        <v>11</v>
      </c>
      <c r="N17" s="10"/>
    </row>
    <row r="18" spans="1:14" ht="19.5" customHeight="1">
      <c r="A18" s="1"/>
      <c r="B18" s="4"/>
      <c r="C18" s="30" t="s">
        <v>33</v>
      </c>
      <c r="D18" s="40">
        <v>5</v>
      </c>
      <c r="E18" s="32">
        <f>500+215+171+182+157+166</f>
        <v>1391</v>
      </c>
      <c r="F18" s="29">
        <v>8</v>
      </c>
      <c r="G18" s="40">
        <v>2</v>
      </c>
      <c r="H18" s="61">
        <f>200+185+410</f>
        <v>795</v>
      </c>
      <c r="I18" s="45">
        <v>13</v>
      </c>
      <c r="J18" s="70">
        <f t="shared" si="0"/>
        <v>7</v>
      </c>
      <c r="K18" s="31">
        <f t="shared" si="1"/>
        <v>2186</v>
      </c>
      <c r="L18" s="73">
        <f t="shared" si="2"/>
        <v>21</v>
      </c>
      <c r="M18" s="25">
        <v>12</v>
      </c>
      <c r="N18" s="10"/>
    </row>
    <row r="19" spans="1:14" ht="19.5" customHeight="1">
      <c r="A19" s="1"/>
      <c r="B19" s="4"/>
      <c r="C19" s="30" t="s">
        <v>44</v>
      </c>
      <c r="D19" s="40">
        <v>6</v>
      </c>
      <c r="E19" s="32">
        <f>600+178+170+185+190+205+161</f>
        <v>1689</v>
      </c>
      <c r="F19" s="29">
        <v>7</v>
      </c>
      <c r="G19" s="40">
        <v>1</v>
      </c>
      <c r="H19" s="61">
        <f>100+180</f>
        <v>280</v>
      </c>
      <c r="I19" s="54">
        <v>15</v>
      </c>
      <c r="J19" s="70">
        <f t="shared" si="0"/>
        <v>7</v>
      </c>
      <c r="K19" s="31">
        <f t="shared" si="1"/>
        <v>1969</v>
      </c>
      <c r="L19" s="73">
        <f t="shared" si="2"/>
        <v>22</v>
      </c>
      <c r="M19" s="25">
        <v>13</v>
      </c>
      <c r="N19" s="10"/>
    </row>
    <row r="20" spans="1:14" ht="19.5" customHeight="1">
      <c r="A20" s="1"/>
      <c r="B20" s="4"/>
      <c r="C20" s="30" t="s">
        <v>30</v>
      </c>
      <c r="D20" s="40">
        <v>2</v>
      </c>
      <c r="E20" s="32">
        <f>200+245+178</f>
        <v>623</v>
      </c>
      <c r="F20" s="29">
        <v>14</v>
      </c>
      <c r="G20" s="40">
        <v>4</v>
      </c>
      <c r="H20" s="61">
        <f>400+160+151+150+204</f>
        <v>1065</v>
      </c>
      <c r="I20" s="45">
        <v>11</v>
      </c>
      <c r="J20" s="70">
        <f t="shared" si="0"/>
        <v>6</v>
      </c>
      <c r="K20" s="31">
        <f t="shared" si="1"/>
        <v>1688</v>
      </c>
      <c r="L20" s="73">
        <f t="shared" si="2"/>
        <v>25</v>
      </c>
      <c r="M20" s="25">
        <v>14</v>
      </c>
      <c r="N20" s="10"/>
    </row>
    <row r="21" spans="1:14" ht="19.5" customHeight="1" thickBot="1">
      <c r="A21" s="1"/>
      <c r="B21" s="4"/>
      <c r="C21" s="34" t="s">
        <v>29</v>
      </c>
      <c r="D21" s="41">
        <v>2</v>
      </c>
      <c r="E21" s="36">
        <f>200+180+170</f>
        <v>550</v>
      </c>
      <c r="F21" s="44">
        <v>15</v>
      </c>
      <c r="G21" s="41">
        <v>3</v>
      </c>
      <c r="H21" s="64">
        <f>300+253+259+250</f>
        <v>1062</v>
      </c>
      <c r="I21" s="53">
        <v>12</v>
      </c>
      <c r="J21" s="71">
        <f t="shared" si="0"/>
        <v>5</v>
      </c>
      <c r="K21" s="35">
        <f t="shared" si="1"/>
        <v>1612</v>
      </c>
      <c r="L21" s="74">
        <f t="shared" si="2"/>
        <v>27</v>
      </c>
      <c r="M21" s="75">
        <v>15</v>
      </c>
      <c r="N21" s="10"/>
    </row>
    <row r="22" spans="1:14" ht="19.5" customHeight="1">
      <c r="A22" s="1"/>
      <c r="B22" s="4"/>
      <c r="C22" s="37"/>
      <c r="D22" s="11" t="s">
        <v>17</v>
      </c>
      <c r="E22" s="10"/>
      <c r="F22" s="10"/>
      <c r="G22" s="2"/>
      <c r="H22" s="65"/>
      <c r="I22" s="7"/>
      <c r="J22" s="4"/>
      <c r="K22" s="4"/>
      <c r="L22" s="4"/>
      <c r="M22" s="7"/>
      <c r="N22" s="10"/>
    </row>
    <row r="23" spans="1:14" ht="19.5" customHeight="1" thickBot="1">
      <c r="A23" s="1"/>
      <c r="B23" s="4"/>
      <c r="C23" s="37"/>
      <c r="D23" s="2"/>
      <c r="E23" s="4"/>
      <c r="F23" s="7"/>
      <c r="G23" s="2"/>
      <c r="H23" s="65"/>
      <c r="I23" s="7"/>
      <c r="J23" s="4"/>
      <c r="K23" s="4"/>
      <c r="L23" s="4"/>
      <c r="M23" s="7"/>
      <c r="N23" s="10"/>
    </row>
    <row r="24" spans="1:14" ht="19.5" customHeight="1">
      <c r="A24" s="1"/>
      <c r="B24" s="4"/>
      <c r="C24" s="78"/>
      <c r="D24" s="15" t="s">
        <v>3</v>
      </c>
      <c r="E24" s="15"/>
      <c r="F24" s="14"/>
      <c r="G24" s="15" t="s">
        <v>4</v>
      </c>
      <c r="H24" s="58"/>
      <c r="I24" s="14"/>
      <c r="J24" s="16" t="s">
        <v>7</v>
      </c>
      <c r="K24" s="16" t="s">
        <v>7</v>
      </c>
      <c r="L24" s="13" t="s">
        <v>5</v>
      </c>
      <c r="M24" s="13" t="s">
        <v>1</v>
      </c>
      <c r="N24" s="10"/>
    </row>
    <row r="25" spans="1:14" ht="19.5" customHeight="1" thickBot="1">
      <c r="A25" s="1"/>
      <c r="B25" s="4"/>
      <c r="C25" s="79" t="s">
        <v>2</v>
      </c>
      <c r="D25" s="19" t="s">
        <v>9</v>
      </c>
      <c r="E25" s="19" t="s">
        <v>12</v>
      </c>
      <c r="F25" s="20" t="s">
        <v>10</v>
      </c>
      <c r="G25" s="19" t="s">
        <v>8</v>
      </c>
      <c r="H25" s="59" t="s">
        <v>13</v>
      </c>
      <c r="I25" s="20" t="s">
        <v>11</v>
      </c>
      <c r="J25" s="20" t="s">
        <v>15</v>
      </c>
      <c r="K25" s="20" t="s">
        <v>14</v>
      </c>
      <c r="L25" s="17" t="s">
        <v>6</v>
      </c>
      <c r="M25" s="17" t="s">
        <v>0</v>
      </c>
      <c r="N25" s="10"/>
    </row>
    <row r="26" spans="1:14" ht="19.5" customHeight="1">
      <c r="A26" s="1"/>
      <c r="B26" s="4"/>
      <c r="C26" s="22" t="s">
        <v>50</v>
      </c>
      <c r="D26" s="38">
        <v>17</v>
      </c>
      <c r="E26" s="24">
        <f>1700+180+285+190+175+175+210+185+190+192+190+180+155+165+170+152+175+159</f>
        <v>4828</v>
      </c>
      <c r="F26" s="21">
        <v>3</v>
      </c>
      <c r="G26" s="38">
        <v>21</v>
      </c>
      <c r="H26" s="60">
        <f>2100+210+155+232+185+192+251+320+200+195+182+185+210+333+182+165+188+170+285+198+173+175</f>
        <v>6486</v>
      </c>
      <c r="I26" s="46">
        <v>1</v>
      </c>
      <c r="J26" s="69">
        <f aca="true" t="shared" si="3" ref="J26:J40">D26+G26</f>
        <v>38</v>
      </c>
      <c r="K26" s="23">
        <f aca="true" t="shared" si="4" ref="K26:K40">E26+H26</f>
        <v>11314</v>
      </c>
      <c r="L26" s="24">
        <f aca="true" t="shared" si="5" ref="L26:L40">F26+I26</f>
        <v>4</v>
      </c>
      <c r="M26" s="76">
        <v>1</v>
      </c>
      <c r="N26" s="10"/>
    </row>
    <row r="27" spans="1:14" ht="19.5" customHeight="1">
      <c r="A27" s="1"/>
      <c r="B27" s="4"/>
      <c r="C27" s="27" t="s">
        <v>46</v>
      </c>
      <c r="D27" s="39">
        <v>18</v>
      </c>
      <c r="E27" s="28">
        <f>1800+222+228+220+311+278+215+188+240+245+240+178+176+195+192+275+177+237+247</f>
        <v>5864</v>
      </c>
      <c r="F27" s="26">
        <v>1</v>
      </c>
      <c r="G27" s="39">
        <v>12</v>
      </c>
      <c r="H27" s="55">
        <f>1200+165+190+162+205+182+205+242+167+225+185+180+190</f>
        <v>3498</v>
      </c>
      <c r="I27" s="47">
        <v>4</v>
      </c>
      <c r="J27" s="70">
        <f t="shared" si="3"/>
        <v>30</v>
      </c>
      <c r="K27" s="31">
        <f t="shared" si="4"/>
        <v>9362</v>
      </c>
      <c r="L27" s="32">
        <f t="shared" si="5"/>
        <v>5</v>
      </c>
      <c r="M27" s="77">
        <v>2</v>
      </c>
      <c r="N27" s="10"/>
    </row>
    <row r="28" spans="1:14" ht="19.5" customHeight="1">
      <c r="A28" s="1"/>
      <c r="B28" s="4"/>
      <c r="C28" s="27" t="s">
        <v>20</v>
      </c>
      <c r="D28" s="39">
        <v>13</v>
      </c>
      <c r="E28" s="28">
        <f>1300+288+254+195+183+215+158+158+167+150+185+180+196+180</f>
        <v>3809</v>
      </c>
      <c r="F28" s="26">
        <v>4</v>
      </c>
      <c r="G28" s="39">
        <v>21</v>
      </c>
      <c r="H28" s="68">
        <f>2100+227+223+190+196+194+192+183+197+178+207+215+156+173+186+161+165+161+155+170+222+155</f>
        <v>6006</v>
      </c>
      <c r="I28" s="47">
        <v>2</v>
      </c>
      <c r="J28" s="70">
        <f t="shared" si="3"/>
        <v>34</v>
      </c>
      <c r="K28" s="31">
        <f t="shared" si="4"/>
        <v>9815</v>
      </c>
      <c r="L28" s="32">
        <f t="shared" si="5"/>
        <v>6</v>
      </c>
      <c r="M28" s="77">
        <v>3</v>
      </c>
      <c r="N28" s="10"/>
    </row>
    <row r="29" spans="1:14" ht="19.5" customHeight="1">
      <c r="A29" s="1"/>
      <c r="B29" s="4"/>
      <c r="C29" s="30" t="s">
        <v>22</v>
      </c>
      <c r="D29" s="40">
        <v>11</v>
      </c>
      <c r="E29" s="32">
        <f>1100+180+190+185+165+261+167+169+220+247+223+155</f>
        <v>3262</v>
      </c>
      <c r="F29" s="29">
        <v>8</v>
      </c>
      <c r="G29" s="40">
        <v>16</v>
      </c>
      <c r="H29" s="61">
        <f>1600+315+180+220+174+291+216+230+176+312+211+164+158+191+173+285+172</f>
        <v>5068</v>
      </c>
      <c r="I29" s="45">
        <v>3</v>
      </c>
      <c r="J29" s="70">
        <f t="shared" si="3"/>
        <v>27</v>
      </c>
      <c r="K29" s="31">
        <f t="shared" si="4"/>
        <v>8330</v>
      </c>
      <c r="L29" s="32">
        <f t="shared" si="5"/>
        <v>11</v>
      </c>
      <c r="M29" s="51">
        <v>4</v>
      </c>
      <c r="N29" s="10"/>
    </row>
    <row r="30" spans="1:14" ht="19.5" customHeight="1">
      <c r="A30" s="1"/>
      <c r="B30" s="4"/>
      <c r="C30" s="30" t="s">
        <v>48</v>
      </c>
      <c r="D30" s="40">
        <v>10</v>
      </c>
      <c r="E30" s="32">
        <f>1000+285+190+270+200+250+175+205+205+225+260</f>
        <v>3265</v>
      </c>
      <c r="F30" s="29">
        <v>7</v>
      </c>
      <c r="G30" s="40">
        <v>11</v>
      </c>
      <c r="H30" s="61">
        <f>1100+220+200+195+370+190+171+184+178+215+182+236</f>
        <v>3441</v>
      </c>
      <c r="I30" s="45">
        <v>5</v>
      </c>
      <c r="J30" s="70">
        <f t="shared" si="3"/>
        <v>21</v>
      </c>
      <c r="K30" s="31">
        <f t="shared" si="4"/>
        <v>6706</v>
      </c>
      <c r="L30" s="32">
        <f t="shared" si="5"/>
        <v>12</v>
      </c>
      <c r="M30" s="51">
        <v>5</v>
      </c>
      <c r="N30" s="10"/>
    </row>
    <row r="31" spans="1:14" ht="19.5" customHeight="1">
      <c r="A31" s="1"/>
      <c r="B31" s="4"/>
      <c r="C31" s="30" t="s">
        <v>37</v>
      </c>
      <c r="D31" s="40">
        <v>12</v>
      </c>
      <c r="E31" s="32">
        <f>1200+199+183+183+197+252+197+172+173+178+170+280+160</f>
        <v>3544</v>
      </c>
      <c r="F31" s="29">
        <v>5</v>
      </c>
      <c r="G31" s="40">
        <v>10</v>
      </c>
      <c r="H31" s="61">
        <f>1000+220+230+170+185+205+200+185+160+165+180</f>
        <v>2900</v>
      </c>
      <c r="I31" s="45">
        <v>7</v>
      </c>
      <c r="J31" s="70">
        <f t="shared" si="3"/>
        <v>22</v>
      </c>
      <c r="K31" s="31">
        <f t="shared" si="4"/>
        <v>6444</v>
      </c>
      <c r="L31" s="32">
        <f t="shared" si="5"/>
        <v>12</v>
      </c>
      <c r="M31" s="51">
        <v>6</v>
      </c>
      <c r="N31" s="10"/>
    </row>
    <row r="32" spans="1:14" ht="19.5" customHeight="1">
      <c r="A32" s="1"/>
      <c r="B32" s="4"/>
      <c r="C32" s="30" t="s">
        <v>38</v>
      </c>
      <c r="D32" s="40">
        <v>17</v>
      </c>
      <c r="E32" s="32">
        <f>1700+204+207+218+175+206+208+210+195+278+286+224+236+180+165+171+186+164</f>
        <v>5213</v>
      </c>
      <c r="F32" s="29">
        <v>2</v>
      </c>
      <c r="G32" s="40">
        <v>4</v>
      </c>
      <c r="H32" s="61">
        <f>400+220+175+168+200</f>
        <v>1163</v>
      </c>
      <c r="I32" s="45">
        <v>10</v>
      </c>
      <c r="J32" s="70">
        <f t="shared" si="3"/>
        <v>21</v>
      </c>
      <c r="K32" s="31">
        <f t="shared" si="4"/>
        <v>6376</v>
      </c>
      <c r="L32" s="32">
        <f t="shared" si="5"/>
        <v>12</v>
      </c>
      <c r="M32" s="51">
        <v>7</v>
      </c>
      <c r="N32" s="10"/>
    </row>
    <row r="33" spans="1:14" ht="19.5" customHeight="1">
      <c r="A33" s="1"/>
      <c r="B33" s="4"/>
      <c r="C33" s="30" t="s">
        <v>32</v>
      </c>
      <c r="D33" s="40">
        <v>10</v>
      </c>
      <c r="E33" s="32">
        <f>1000+230+230+210+260+225+315+285+250+195+180</f>
        <v>3380</v>
      </c>
      <c r="F33" s="29">
        <v>6</v>
      </c>
      <c r="G33" s="40">
        <v>2</v>
      </c>
      <c r="H33" s="63">
        <f>200+175+190</f>
        <v>565</v>
      </c>
      <c r="I33" s="45">
        <v>13</v>
      </c>
      <c r="J33" s="70">
        <f t="shared" si="3"/>
        <v>12</v>
      </c>
      <c r="K33" s="31">
        <f t="shared" si="4"/>
        <v>3945</v>
      </c>
      <c r="L33" s="32">
        <f t="shared" si="5"/>
        <v>19</v>
      </c>
      <c r="M33" s="51">
        <v>8</v>
      </c>
      <c r="N33" s="10"/>
    </row>
    <row r="34" spans="1:14" ht="19.5" customHeight="1">
      <c r="A34" s="1"/>
      <c r="B34" s="4"/>
      <c r="C34" s="30" t="s">
        <v>36</v>
      </c>
      <c r="D34" s="40">
        <v>5</v>
      </c>
      <c r="E34" s="32">
        <f>500+166+168+153+162+290</f>
        <v>1439</v>
      </c>
      <c r="F34" s="29">
        <v>12</v>
      </c>
      <c r="G34" s="40">
        <v>9</v>
      </c>
      <c r="H34" s="61">
        <f>900+168+189+252+191+163+173+168+170+176</f>
        <v>2550</v>
      </c>
      <c r="I34" s="45">
        <v>8</v>
      </c>
      <c r="J34" s="70">
        <f t="shared" si="3"/>
        <v>14</v>
      </c>
      <c r="K34" s="31">
        <f t="shared" si="4"/>
        <v>3989</v>
      </c>
      <c r="L34" s="32">
        <f t="shared" si="5"/>
        <v>20</v>
      </c>
      <c r="M34" s="51">
        <v>9</v>
      </c>
      <c r="N34" s="10"/>
    </row>
    <row r="35" spans="1:14" ht="19.5" customHeight="1">
      <c r="A35" s="1"/>
      <c r="B35" s="4"/>
      <c r="C35" s="30" t="s">
        <v>35</v>
      </c>
      <c r="D35" s="40">
        <v>10</v>
      </c>
      <c r="E35" s="32">
        <f>1000+190+170+205+186+165+192+250+150+300+215</f>
        <v>3023</v>
      </c>
      <c r="F35" s="29">
        <v>9</v>
      </c>
      <c r="G35" s="40">
        <v>2</v>
      </c>
      <c r="H35" s="61">
        <f>200+195+180</f>
        <v>575</v>
      </c>
      <c r="I35" s="45">
        <v>12</v>
      </c>
      <c r="J35" s="70">
        <f t="shared" si="3"/>
        <v>12</v>
      </c>
      <c r="K35" s="31">
        <f t="shared" si="4"/>
        <v>3598</v>
      </c>
      <c r="L35" s="32">
        <f t="shared" si="5"/>
        <v>21</v>
      </c>
      <c r="M35" s="51">
        <v>10</v>
      </c>
      <c r="N35" s="10"/>
    </row>
    <row r="36" spans="1:14" ht="19.5" customHeight="1">
      <c r="A36" s="1"/>
      <c r="B36" s="4"/>
      <c r="C36" s="30" t="s">
        <v>39</v>
      </c>
      <c r="D36" s="40">
        <v>0</v>
      </c>
      <c r="E36" s="32">
        <v>0</v>
      </c>
      <c r="F36" s="50">
        <v>15</v>
      </c>
      <c r="G36" s="40">
        <v>11</v>
      </c>
      <c r="H36" s="61">
        <f>1100+170+175+245+173+170+182+185+220+195+190+195</f>
        <v>3200</v>
      </c>
      <c r="I36" s="45">
        <v>6</v>
      </c>
      <c r="J36" s="70">
        <f t="shared" si="3"/>
        <v>11</v>
      </c>
      <c r="K36" s="31">
        <f t="shared" si="4"/>
        <v>3200</v>
      </c>
      <c r="L36" s="32">
        <f t="shared" si="5"/>
        <v>21</v>
      </c>
      <c r="M36" s="51">
        <v>11</v>
      </c>
      <c r="N36" s="10"/>
    </row>
    <row r="37" spans="1:14" ht="19.5" customHeight="1">
      <c r="A37" s="1"/>
      <c r="B37" s="4"/>
      <c r="C37" s="30" t="s">
        <v>47</v>
      </c>
      <c r="D37" s="40">
        <v>3</v>
      </c>
      <c r="E37" s="32">
        <f>300+176+232+170</f>
        <v>878</v>
      </c>
      <c r="F37" s="29">
        <v>13</v>
      </c>
      <c r="G37" s="40">
        <v>7</v>
      </c>
      <c r="H37" s="61">
        <f>700+170+260+193+175+185+205+162</f>
        <v>2050</v>
      </c>
      <c r="I37" s="45">
        <v>9</v>
      </c>
      <c r="J37" s="70">
        <f t="shared" si="3"/>
        <v>10</v>
      </c>
      <c r="K37" s="31">
        <f t="shared" si="4"/>
        <v>2928</v>
      </c>
      <c r="L37" s="32">
        <f t="shared" si="5"/>
        <v>22</v>
      </c>
      <c r="M37" s="51">
        <v>12</v>
      </c>
      <c r="N37" s="10"/>
    </row>
    <row r="38" spans="1:14" ht="19.5" customHeight="1">
      <c r="A38" s="1"/>
      <c r="B38" s="4"/>
      <c r="C38" s="30" t="s">
        <v>31</v>
      </c>
      <c r="D38" s="40">
        <v>9</v>
      </c>
      <c r="E38" s="32">
        <f>900+190+196+210+200+235+260+210+205+207</f>
        <v>2813</v>
      </c>
      <c r="F38" s="29">
        <v>10</v>
      </c>
      <c r="G38" s="40">
        <v>1</v>
      </c>
      <c r="H38" s="61">
        <f>100+195</f>
        <v>295</v>
      </c>
      <c r="I38" s="54">
        <v>15</v>
      </c>
      <c r="J38" s="70">
        <f t="shared" si="3"/>
        <v>10</v>
      </c>
      <c r="K38" s="31">
        <f t="shared" si="4"/>
        <v>3108</v>
      </c>
      <c r="L38" s="32">
        <f t="shared" si="5"/>
        <v>25</v>
      </c>
      <c r="M38" s="51">
        <v>13</v>
      </c>
      <c r="N38" s="10"/>
    </row>
    <row r="39" spans="1:14" ht="19.5" customHeight="1">
      <c r="A39" s="1"/>
      <c r="B39" s="4"/>
      <c r="C39" s="30" t="s">
        <v>25</v>
      </c>
      <c r="D39" s="40">
        <v>7</v>
      </c>
      <c r="E39" s="32">
        <f>700+193+160+170+202+170+184+195</f>
        <v>1974</v>
      </c>
      <c r="F39" s="29">
        <v>11</v>
      </c>
      <c r="G39" s="40">
        <v>1</v>
      </c>
      <c r="H39" s="61">
        <f>100+290</f>
        <v>390</v>
      </c>
      <c r="I39" s="45">
        <v>14</v>
      </c>
      <c r="J39" s="70">
        <f t="shared" si="3"/>
        <v>8</v>
      </c>
      <c r="K39" s="31">
        <f t="shared" si="4"/>
        <v>2364</v>
      </c>
      <c r="L39" s="32">
        <f t="shared" si="5"/>
        <v>25</v>
      </c>
      <c r="M39" s="51">
        <v>14</v>
      </c>
      <c r="N39" s="10"/>
    </row>
    <row r="40" spans="2:14" ht="19.5" customHeight="1" thickBot="1">
      <c r="B40" s="10"/>
      <c r="C40" s="34" t="s">
        <v>40</v>
      </c>
      <c r="D40" s="41">
        <v>1</v>
      </c>
      <c r="E40" s="36">
        <f>100+163</f>
        <v>263</v>
      </c>
      <c r="F40" s="33">
        <v>14</v>
      </c>
      <c r="G40" s="41">
        <v>3</v>
      </c>
      <c r="H40" s="64">
        <f>300+185+318+177</f>
        <v>980</v>
      </c>
      <c r="I40" s="53">
        <v>11</v>
      </c>
      <c r="J40" s="71">
        <f t="shared" si="3"/>
        <v>4</v>
      </c>
      <c r="K40" s="35">
        <f t="shared" si="4"/>
        <v>1243</v>
      </c>
      <c r="L40" s="36">
        <f t="shared" si="5"/>
        <v>25</v>
      </c>
      <c r="M40" s="49">
        <v>15</v>
      </c>
      <c r="N40" s="10"/>
    </row>
    <row r="41" spans="2:14" ht="19.5" customHeight="1">
      <c r="B41" s="10"/>
      <c r="C41" s="37"/>
      <c r="D41" s="42"/>
      <c r="E41" s="4"/>
      <c r="F41" s="7"/>
      <c r="G41" s="2"/>
      <c r="H41" s="65"/>
      <c r="I41" s="7"/>
      <c r="J41" s="4"/>
      <c r="K41" s="4"/>
      <c r="L41" s="4"/>
      <c r="M41" s="6"/>
      <c r="N41" s="10"/>
    </row>
    <row r="42" spans="2:14" ht="19.5" customHeight="1">
      <c r="B42" s="10"/>
      <c r="C42" s="37"/>
      <c r="D42" s="42"/>
      <c r="E42" s="4"/>
      <c r="F42" s="7"/>
      <c r="G42" s="2"/>
      <c r="H42" s="65"/>
      <c r="I42" s="7"/>
      <c r="J42" s="4"/>
      <c r="K42" s="4"/>
      <c r="L42" s="4"/>
      <c r="M42" s="6"/>
      <c r="N42" s="10"/>
    </row>
    <row r="43" spans="2:14" ht="15.75" customHeight="1">
      <c r="B43" s="10"/>
      <c r="C43" s="37"/>
      <c r="D43" s="42"/>
      <c r="E43" s="4"/>
      <c r="F43" s="7"/>
      <c r="G43" s="2"/>
      <c r="H43" s="65"/>
      <c r="I43" s="7"/>
      <c r="J43" s="4"/>
      <c r="K43" s="4"/>
      <c r="L43" s="4"/>
      <c r="M43" s="52"/>
      <c r="N43" s="10"/>
    </row>
    <row r="44" spans="2:14" ht="15.75" customHeight="1">
      <c r="B44" s="10"/>
      <c r="C44" s="37" t="s">
        <v>19</v>
      </c>
      <c r="D44" s="42"/>
      <c r="E44" s="4"/>
      <c r="F44" s="7"/>
      <c r="G44" s="2"/>
      <c r="H44" s="65"/>
      <c r="I44" s="7"/>
      <c r="J44" s="4"/>
      <c r="K44" s="4"/>
      <c r="L44" s="4"/>
      <c r="M44" s="52"/>
      <c r="N44" s="10"/>
    </row>
    <row r="45" spans="2:14" ht="15.75" customHeight="1">
      <c r="B45" s="10"/>
      <c r="C45" s="37"/>
      <c r="D45" s="42"/>
      <c r="E45" s="4"/>
      <c r="F45" s="7"/>
      <c r="G45" s="2"/>
      <c r="H45" s="65"/>
      <c r="I45" s="7"/>
      <c r="J45" s="4"/>
      <c r="K45" s="4"/>
      <c r="L45" s="4"/>
      <c r="M45" s="52"/>
      <c r="N45" s="10"/>
    </row>
    <row r="46" spans="2:14" ht="15.75" customHeight="1" thickBot="1">
      <c r="B46" s="10"/>
      <c r="C46" s="43"/>
      <c r="D46" s="43"/>
      <c r="E46" s="43"/>
      <c r="F46" s="43"/>
      <c r="G46" s="43"/>
      <c r="H46" s="66"/>
      <c r="I46" s="43"/>
      <c r="J46" s="43"/>
      <c r="K46" s="43"/>
      <c r="L46" s="43"/>
      <c r="M46" s="43"/>
      <c r="N46" s="10"/>
    </row>
    <row r="47" spans="2:14" ht="15.75" customHeight="1">
      <c r="B47" s="10"/>
      <c r="C47" s="14"/>
      <c r="D47" s="15" t="s">
        <v>3</v>
      </c>
      <c r="E47" s="15"/>
      <c r="F47" s="14"/>
      <c r="G47" s="15" t="s">
        <v>4</v>
      </c>
      <c r="H47" s="58"/>
      <c r="I47" s="14"/>
      <c r="J47" s="16" t="s">
        <v>7</v>
      </c>
      <c r="K47" s="16" t="s">
        <v>7</v>
      </c>
      <c r="L47" s="13" t="s">
        <v>5</v>
      </c>
      <c r="M47" s="13" t="s">
        <v>1</v>
      </c>
      <c r="N47" s="10"/>
    </row>
    <row r="48" spans="2:14" ht="15.75" customHeight="1" thickBot="1">
      <c r="B48" s="10"/>
      <c r="C48" s="18" t="s">
        <v>2</v>
      </c>
      <c r="D48" s="19" t="s">
        <v>9</v>
      </c>
      <c r="E48" s="19" t="s">
        <v>12</v>
      </c>
      <c r="F48" s="20" t="s">
        <v>10</v>
      </c>
      <c r="G48" s="19" t="s">
        <v>8</v>
      </c>
      <c r="H48" s="59" t="s">
        <v>13</v>
      </c>
      <c r="I48" s="20" t="s">
        <v>11</v>
      </c>
      <c r="J48" s="20" t="s">
        <v>15</v>
      </c>
      <c r="K48" s="20" t="s">
        <v>14</v>
      </c>
      <c r="L48" s="17" t="s">
        <v>6</v>
      </c>
      <c r="M48" s="17" t="s">
        <v>0</v>
      </c>
      <c r="N48" s="10"/>
    </row>
    <row r="49" spans="1:14" ht="15.75" customHeight="1">
      <c r="A49" s="1"/>
      <c r="B49" s="4"/>
      <c r="C49" s="22" t="s">
        <v>50</v>
      </c>
      <c r="D49" s="38">
        <v>17</v>
      </c>
      <c r="E49" s="24">
        <f>1700+180+285+190+175+175+210+185+190+192+190+180+155+165+170+152+175+159</f>
        <v>4828</v>
      </c>
      <c r="F49" s="21">
        <v>3</v>
      </c>
      <c r="G49" s="38">
        <v>21</v>
      </c>
      <c r="H49" s="60">
        <f>2100+210+155+232+185+192+251+320+200+195+182+185+210+333+182+165+188+170+285+198+173+175</f>
        <v>6486</v>
      </c>
      <c r="I49" s="46">
        <v>1</v>
      </c>
      <c r="J49" s="69">
        <f aca="true" t="shared" si="6" ref="J49:J78">D49+G49</f>
        <v>38</v>
      </c>
      <c r="K49" s="23">
        <f aca="true" t="shared" si="7" ref="K49:K78">E49+H49</f>
        <v>11314</v>
      </c>
      <c r="L49" s="24">
        <f aca="true" t="shared" si="8" ref="L49:L78">F49+I49</f>
        <v>4</v>
      </c>
      <c r="M49" s="21">
        <v>1</v>
      </c>
      <c r="N49" s="10"/>
    </row>
    <row r="50" spans="1:14" ht="15.75" customHeight="1">
      <c r="A50" s="1"/>
      <c r="B50" s="4"/>
      <c r="C50" s="27" t="s">
        <v>46</v>
      </c>
      <c r="D50" s="39">
        <v>18</v>
      </c>
      <c r="E50" s="28">
        <f>1800+222+228+220+311+278+215+188+240+245+240+178+176+195+192+275+177+237+247</f>
        <v>5864</v>
      </c>
      <c r="F50" s="26">
        <v>1</v>
      </c>
      <c r="G50" s="39">
        <v>12</v>
      </c>
      <c r="H50" s="55">
        <f>1200+165+190+162+205+182+205+242+167+225+185+180+190</f>
        <v>3498</v>
      </c>
      <c r="I50" s="47">
        <v>4</v>
      </c>
      <c r="J50" s="70">
        <f t="shared" si="6"/>
        <v>30</v>
      </c>
      <c r="K50" s="31">
        <f t="shared" si="7"/>
        <v>9362</v>
      </c>
      <c r="L50" s="32">
        <f t="shared" si="8"/>
        <v>5</v>
      </c>
      <c r="M50" s="29">
        <v>2</v>
      </c>
      <c r="N50" s="10"/>
    </row>
    <row r="51" spans="1:14" ht="15.75" customHeight="1">
      <c r="A51" s="1"/>
      <c r="B51" s="4"/>
      <c r="C51" s="27" t="s">
        <v>20</v>
      </c>
      <c r="D51" s="39">
        <v>13</v>
      </c>
      <c r="E51" s="28">
        <f>1300+288+254+195+183+215+158+158+167+150+185+180+196+180</f>
        <v>3809</v>
      </c>
      <c r="F51" s="26">
        <v>4</v>
      </c>
      <c r="G51" s="39">
        <v>21</v>
      </c>
      <c r="H51" s="68">
        <f>2100+227+223+190+196+194+192+183+197+178+207+215+156+173+186+161+165+161+155+170+222+155</f>
        <v>6006</v>
      </c>
      <c r="I51" s="47">
        <v>2</v>
      </c>
      <c r="J51" s="70">
        <f t="shared" si="6"/>
        <v>34</v>
      </c>
      <c r="K51" s="31">
        <f t="shared" si="7"/>
        <v>9815</v>
      </c>
      <c r="L51" s="32">
        <f t="shared" si="8"/>
        <v>6</v>
      </c>
      <c r="M51" s="29">
        <v>3</v>
      </c>
      <c r="N51" s="10"/>
    </row>
    <row r="52" spans="1:14" ht="15.75" customHeight="1">
      <c r="A52" s="1"/>
      <c r="B52" s="4"/>
      <c r="C52" s="30" t="s">
        <v>23</v>
      </c>
      <c r="D52" s="40">
        <v>20</v>
      </c>
      <c r="E52" s="32">
        <f>2000+185+320+180+200+190+180+170+210+280+220+220+170+155+174+178+163+151+190+194+162</f>
        <v>5892</v>
      </c>
      <c r="F52" s="29">
        <v>1</v>
      </c>
      <c r="G52" s="40">
        <v>6</v>
      </c>
      <c r="H52" s="61">
        <f>600+171+172+184+166+174+190</f>
        <v>1657</v>
      </c>
      <c r="I52" s="45">
        <v>5</v>
      </c>
      <c r="J52" s="70">
        <f t="shared" si="6"/>
        <v>26</v>
      </c>
      <c r="K52" s="31">
        <f t="shared" si="7"/>
        <v>7549</v>
      </c>
      <c r="L52" s="32">
        <f t="shared" si="8"/>
        <v>6</v>
      </c>
      <c r="M52" s="29">
        <v>4</v>
      </c>
      <c r="N52" s="10"/>
    </row>
    <row r="53" spans="1:14" ht="15.75" customHeight="1">
      <c r="A53" s="1"/>
      <c r="B53" s="4"/>
      <c r="C53" s="30" t="s">
        <v>43</v>
      </c>
      <c r="D53" s="40">
        <v>11</v>
      </c>
      <c r="E53" s="32">
        <f>1100+213+190+231+174+197+187+192+175+198+172+197</f>
        <v>3226</v>
      </c>
      <c r="F53" s="29">
        <v>5</v>
      </c>
      <c r="G53" s="40">
        <v>15</v>
      </c>
      <c r="H53" s="62">
        <f>1500+178+220+185+190+151+190+160+165+175+152+168+187+216+168+179</f>
        <v>4184</v>
      </c>
      <c r="I53" s="45">
        <v>1</v>
      </c>
      <c r="J53" s="70">
        <f t="shared" si="6"/>
        <v>26</v>
      </c>
      <c r="K53" s="31">
        <f t="shared" si="7"/>
        <v>7410</v>
      </c>
      <c r="L53" s="32">
        <f t="shared" si="8"/>
        <v>6</v>
      </c>
      <c r="M53" s="29">
        <v>5</v>
      </c>
      <c r="N53" s="10"/>
    </row>
    <row r="54" spans="1:14" ht="15.75" customHeight="1">
      <c r="A54" s="1"/>
      <c r="B54" s="4"/>
      <c r="C54" s="30" t="s">
        <v>24</v>
      </c>
      <c r="D54" s="40">
        <v>10</v>
      </c>
      <c r="E54" s="32">
        <f>1000+164+168+171+185+175+245+435+205+215+230</f>
        <v>3193</v>
      </c>
      <c r="F54" s="29">
        <v>6</v>
      </c>
      <c r="G54" s="40">
        <v>5</v>
      </c>
      <c r="H54" s="61">
        <f>700+170+235+175+170+151+198+200</f>
        <v>1999</v>
      </c>
      <c r="I54" s="45">
        <v>4</v>
      </c>
      <c r="J54" s="70">
        <f t="shared" si="6"/>
        <v>15</v>
      </c>
      <c r="K54" s="31">
        <f t="shared" si="7"/>
        <v>5192</v>
      </c>
      <c r="L54" s="32">
        <f t="shared" si="8"/>
        <v>10</v>
      </c>
      <c r="M54" s="29">
        <v>6</v>
      </c>
      <c r="N54" s="10"/>
    </row>
    <row r="55" spans="1:14" ht="15.75" customHeight="1">
      <c r="A55" s="1"/>
      <c r="B55" s="4"/>
      <c r="C55" s="30" t="s">
        <v>22</v>
      </c>
      <c r="D55" s="40">
        <v>11</v>
      </c>
      <c r="E55" s="32">
        <f>1100+180+190+185+165+261+167+169+220+247+223+155</f>
        <v>3262</v>
      </c>
      <c r="F55" s="29">
        <v>8</v>
      </c>
      <c r="G55" s="40">
        <v>16</v>
      </c>
      <c r="H55" s="61">
        <f>1600+315+180+220+174+291+216+230+176+312+211+164+158+191+173+285+172</f>
        <v>5068</v>
      </c>
      <c r="I55" s="45">
        <v>3</v>
      </c>
      <c r="J55" s="70">
        <f t="shared" si="6"/>
        <v>27</v>
      </c>
      <c r="K55" s="31">
        <f t="shared" si="7"/>
        <v>8330</v>
      </c>
      <c r="L55" s="32">
        <f t="shared" si="8"/>
        <v>11</v>
      </c>
      <c r="M55" s="29">
        <v>7</v>
      </c>
      <c r="N55" s="10"/>
    </row>
    <row r="56" spans="1:14" ht="15.75" customHeight="1">
      <c r="A56" s="1"/>
      <c r="B56" s="4"/>
      <c r="C56" s="30" t="s">
        <v>34</v>
      </c>
      <c r="D56" s="40">
        <v>14</v>
      </c>
      <c r="E56" s="32">
        <f>1400+176+182+152+178+154+175+186+188+185+183+200+192+175+175</f>
        <v>3901</v>
      </c>
      <c r="F56" s="29">
        <v>3</v>
      </c>
      <c r="G56" s="40">
        <v>4</v>
      </c>
      <c r="H56" s="63">
        <f>400+245+192+245+205</f>
        <v>1287</v>
      </c>
      <c r="I56" s="45">
        <v>8</v>
      </c>
      <c r="J56" s="70">
        <f t="shared" si="6"/>
        <v>18</v>
      </c>
      <c r="K56" s="31">
        <f t="shared" si="7"/>
        <v>5188</v>
      </c>
      <c r="L56" s="32">
        <f t="shared" si="8"/>
        <v>11</v>
      </c>
      <c r="M56" s="29">
        <v>8</v>
      </c>
      <c r="N56" s="10"/>
    </row>
    <row r="57" spans="1:14" ht="15.75" customHeight="1">
      <c r="A57" s="1"/>
      <c r="B57" s="4"/>
      <c r="C57" s="30" t="s">
        <v>48</v>
      </c>
      <c r="D57" s="40">
        <v>10</v>
      </c>
      <c r="E57" s="32">
        <f>1000+285+190+270+200+250+175+205+205+225+260</f>
        <v>3265</v>
      </c>
      <c r="F57" s="29">
        <v>7</v>
      </c>
      <c r="G57" s="40">
        <v>11</v>
      </c>
      <c r="H57" s="61">
        <f>1100+220+200+195+370+190+171+184+178+215+182+236</f>
        <v>3441</v>
      </c>
      <c r="I57" s="45">
        <v>5</v>
      </c>
      <c r="J57" s="70">
        <f t="shared" si="6"/>
        <v>21</v>
      </c>
      <c r="K57" s="31">
        <f t="shared" si="7"/>
        <v>6706</v>
      </c>
      <c r="L57" s="32">
        <f t="shared" si="8"/>
        <v>12</v>
      </c>
      <c r="M57" s="29">
        <v>9</v>
      </c>
      <c r="N57" s="10"/>
    </row>
    <row r="58" spans="1:14" ht="15.75" customHeight="1">
      <c r="A58" s="1"/>
      <c r="B58" s="4"/>
      <c r="C58" s="30" t="s">
        <v>37</v>
      </c>
      <c r="D58" s="40">
        <v>12</v>
      </c>
      <c r="E58" s="32">
        <f>1200+199+183+183+197+252+197+172+173+178+170+280+160</f>
        <v>3544</v>
      </c>
      <c r="F58" s="29">
        <v>5</v>
      </c>
      <c r="G58" s="40">
        <v>10</v>
      </c>
      <c r="H58" s="61">
        <f>1000+220+230+170+185+205+200+185+160+165+180</f>
        <v>2900</v>
      </c>
      <c r="I58" s="45">
        <v>7</v>
      </c>
      <c r="J58" s="70">
        <f t="shared" si="6"/>
        <v>22</v>
      </c>
      <c r="K58" s="31">
        <f t="shared" si="7"/>
        <v>6444</v>
      </c>
      <c r="L58" s="32">
        <f t="shared" si="8"/>
        <v>12</v>
      </c>
      <c r="M58" s="29">
        <v>10</v>
      </c>
      <c r="N58" s="10"/>
    </row>
    <row r="59" spans="1:14" ht="15.75" customHeight="1">
      <c r="A59" s="1"/>
      <c r="B59" s="4"/>
      <c r="C59" s="30" t="s">
        <v>38</v>
      </c>
      <c r="D59" s="40">
        <v>17</v>
      </c>
      <c r="E59" s="32">
        <f>1700+204+207+218+175+206+208+210+195+278+286+224+236+180+165+171+186+164</f>
        <v>5213</v>
      </c>
      <c r="F59" s="29">
        <v>2</v>
      </c>
      <c r="G59" s="40">
        <v>4</v>
      </c>
      <c r="H59" s="61">
        <f>400+220+175+168+200</f>
        <v>1163</v>
      </c>
      <c r="I59" s="45">
        <v>10</v>
      </c>
      <c r="J59" s="70">
        <f t="shared" si="6"/>
        <v>21</v>
      </c>
      <c r="K59" s="31">
        <f t="shared" si="7"/>
        <v>6376</v>
      </c>
      <c r="L59" s="32">
        <f t="shared" si="8"/>
        <v>12</v>
      </c>
      <c r="M59" s="29">
        <v>11</v>
      </c>
      <c r="N59" s="10"/>
    </row>
    <row r="60" spans="1:14" ht="15.75" customHeight="1">
      <c r="A60" s="1"/>
      <c r="B60" s="4"/>
      <c r="C60" s="30" t="s">
        <v>27</v>
      </c>
      <c r="D60" s="40">
        <v>11</v>
      </c>
      <c r="E60" s="32">
        <f>1100+170+151+205+180+180+182+190+210+215+270+190</f>
        <v>3243</v>
      </c>
      <c r="F60" s="29">
        <v>4</v>
      </c>
      <c r="G60" s="40">
        <v>3</v>
      </c>
      <c r="H60" s="61">
        <f>300+338+333+215</f>
        <v>1186</v>
      </c>
      <c r="I60" s="45">
        <v>9</v>
      </c>
      <c r="J60" s="70">
        <f t="shared" si="6"/>
        <v>14</v>
      </c>
      <c r="K60" s="31">
        <f t="shared" si="7"/>
        <v>4429</v>
      </c>
      <c r="L60" s="32">
        <f t="shared" si="8"/>
        <v>13</v>
      </c>
      <c r="M60" s="29">
        <v>12</v>
      </c>
      <c r="N60" s="10"/>
    </row>
    <row r="61" spans="2:14" ht="15.75" customHeight="1">
      <c r="B61" s="10"/>
      <c r="C61" s="30" t="s">
        <v>26</v>
      </c>
      <c r="D61" s="40">
        <v>3</v>
      </c>
      <c r="E61" s="32">
        <f>300+240+241+226</f>
        <v>1007</v>
      </c>
      <c r="F61" s="29">
        <v>11</v>
      </c>
      <c r="G61" s="40">
        <v>10</v>
      </c>
      <c r="H61" s="61">
        <f>1000+168+194+207+178+151+152+172+170+225+145</f>
        <v>2762</v>
      </c>
      <c r="I61" s="45">
        <v>3</v>
      </c>
      <c r="J61" s="70">
        <f t="shared" si="6"/>
        <v>13</v>
      </c>
      <c r="K61" s="31">
        <f t="shared" si="7"/>
        <v>3769</v>
      </c>
      <c r="L61" s="32">
        <f t="shared" si="8"/>
        <v>14</v>
      </c>
      <c r="M61" s="29">
        <v>13</v>
      </c>
      <c r="N61" s="10"/>
    </row>
    <row r="62" spans="2:14" ht="15.75" customHeight="1">
      <c r="B62" s="10"/>
      <c r="C62" s="30" t="s">
        <v>21</v>
      </c>
      <c r="D62" s="40">
        <v>2</v>
      </c>
      <c r="E62" s="32">
        <f>200+215+240</f>
        <v>655</v>
      </c>
      <c r="F62" s="29">
        <v>13</v>
      </c>
      <c r="G62" s="40">
        <v>10</v>
      </c>
      <c r="H62" s="61">
        <f>1000+187+172+195+194+168+224+164+173+173+174</f>
        <v>2824</v>
      </c>
      <c r="I62" s="45">
        <v>2</v>
      </c>
      <c r="J62" s="70">
        <f t="shared" si="6"/>
        <v>12</v>
      </c>
      <c r="K62" s="31">
        <f t="shared" si="7"/>
        <v>3479</v>
      </c>
      <c r="L62" s="32">
        <f t="shared" si="8"/>
        <v>15</v>
      </c>
      <c r="M62" s="29">
        <v>14</v>
      </c>
      <c r="N62" s="10"/>
    </row>
    <row r="63" spans="2:14" ht="15.75" customHeight="1" thickBot="1">
      <c r="B63" s="10"/>
      <c r="C63" s="34" t="s">
        <v>49</v>
      </c>
      <c r="D63" s="41">
        <v>13</v>
      </c>
      <c r="E63" s="36">
        <f>1300+222+315+238+298+235+215+222+213+170+213+205+225+191</f>
        <v>4262</v>
      </c>
      <c r="F63" s="33">
        <v>2</v>
      </c>
      <c r="G63" s="41">
        <v>2</v>
      </c>
      <c r="H63" s="64">
        <f>200+168+165</f>
        <v>533</v>
      </c>
      <c r="I63" s="53">
        <v>14</v>
      </c>
      <c r="J63" s="71">
        <f t="shared" si="6"/>
        <v>15</v>
      </c>
      <c r="K63" s="35">
        <f t="shared" si="7"/>
        <v>4795</v>
      </c>
      <c r="L63" s="36">
        <f t="shared" si="8"/>
        <v>16</v>
      </c>
      <c r="M63" s="50">
        <v>15</v>
      </c>
      <c r="N63" s="10"/>
    </row>
    <row r="64" spans="2:14" ht="15.75" customHeight="1">
      <c r="B64" s="10"/>
      <c r="C64" s="22" t="s">
        <v>45</v>
      </c>
      <c r="D64" s="38">
        <v>4</v>
      </c>
      <c r="E64" s="24">
        <f>400+181+168+180+167</f>
        <v>1096</v>
      </c>
      <c r="F64" s="21">
        <v>9</v>
      </c>
      <c r="G64" s="38">
        <v>5</v>
      </c>
      <c r="H64" s="60">
        <f>500+181+176+177+165+196</f>
        <v>1395</v>
      </c>
      <c r="I64" s="46">
        <v>7</v>
      </c>
      <c r="J64" s="69">
        <f t="shared" si="6"/>
        <v>9</v>
      </c>
      <c r="K64" s="23">
        <f t="shared" si="7"/>
        <v>2491</v>
      </c>
      <c r="L64" s="24">
        <f t="shared" si="8"/>
        <v>16</v>
      </c>
      <c r="M64" s="29">
        <v>16</v>
      </c>
      <c r="N64" s="10"/>
    </row>
    <row r="65" spans="2:14" ht="15.75" customHeight="1">
      <c r="B65" s="10"/>
      <c r="C65" s="27" t="s">
        <v>41</v>
      </c>
      <c r="D65" s="39">
        <v>3</v>
      </c>
      <c r="E65" s="28">
        <f>300+204+185+182</f>
        <v>871</v>
      </c>
      <c r="F65" s="26">
        <v>12</v>
      </c>
      <c r="G65" s="39">
        <v>5</v>
      </c>
      <c r="H65" s="55">
        <f>500+155+180+210+195+175</f>
        <v>1415</v>
      </c>
      <c r="I65" s="47">
        <v>6</v>
      </c>
      <c r="J65" s="70">
        <f t="shared" si="6"/>
        <v>8</v>
      </c>
      <c r="K65" s="31">
        <f t="shared" si="7"/>
        <v>2286</v>
      </c>
      <c r="L65" s="32">
        <f t="shared" si="8"/>
        <v>18</v>
      </c>
      <c r="M65" s="29">
        <v>17</v>
      </c>
      <c r="N65" s="10"/>
    </row>
    <row r="66" spans="2:14" ht="15.75" customHeight="1">
      <c r="B66" s="10"/>
      <c r="C66" s="27" t="s">
        <v>32</v>
      </c>
      <c r="D66" s="39">
        <v>10</v>
      </c>
      <c r="E66" s="28">
        <f>1000+230+230+210+260+225+315+285+250+195+180</f>
        <v>3380</v>
      </c>
      <c r="F66" s="26">
        <v>6</v>
      </c>
      <c r="G66" s="39">
        <v>2</v>
      </c>
      <c r="H66" s="55">
        <f>200+175+190</f>
        <v>565</v>
      </c>
      <c r="I66" s="47">
        <v>13</v>
      </c>
      <c r="J66" s="70">
        <f t="shared" si="6"/>
        <v>12</v>
      </c>
      <c r="K66" s="31">
        <f t="shared" si="7"/>
        <v>3945</v>
      </c>
      <c r="L66" s="32">
        <f t="shared" si="8"/>
        <v>19</v>
      </c>
      <c r="M66" s="29">
        <v>18</v>
      </c>
      <c r="N66" s="10"/>
    </row>
    <row r="67" spans="2:14" ht="15.75" customHeight="1">
      <c r="B67" s="10"/>
      <c r="C67" s="30" t="s">
        <v>36</v>
      </c>
      <c r="D67" s="40">
        <v>5</v>
      </c>
      <c r="E67" s="32">
        <f>500+166+168+153+162+290</f>
        <v>1439</v>
      </c>
      <c r="F67" s="29">
        <v>12</v>
      </c>
      <c r="G67" s="40">
        <v>9</v>
      </c>
      <c r="H67" s="61">
        <f>900+168+189+252+191+163+173+168+170+176</f>
        <v>2550</v>
      </c>
      <c r="I67" s="45">
        <v>8</v>
      </c>
      <c r="J67" s="70">
        <f t="shared" si="6"/>
        <v>14</v>
      </c>
      <c r="K67" s="31">
        <f t="shared" si="7"/>
        <v>3989</v>
      </c>
      <c r="L67" s="32">
        <f t="shared" si="8"/>
        <v>20</v>
      </c>
      <c r="M67" s="29">
        <v>19</v>
      </c>
      <c r="N67" s="10"/>
    </row>
    <row r="68" spans="2:14" ht="15.75" customHeight="1">
      <c r="B68" s="10"/>
      <c r="C68" s="30" t="s">
        <v>28</v>
      </c>
      <c r="D68" s="40">
        <v>3</v>
      </c>
      <c r="E68" s="32">
        <f>300+193+187+340</f>
        <v>1020</v>
      </c>
      <c r="F68" s="29">
        <v>10</v>
      </c>
      <c r="G68" s="40">
        <v>4</v>
      </c>
      <c r="H68" s="61">
        <f>400+220+182+165+180</f>
        <v>1147</v>
      </c>
      <c r="I68" s="45">
        <v>10</v>
      </c>
      <c r="J68" s="70">
        <f t="shared" si="6"/>
        <v>7</v>
      </c>
      <c r="K68" s="31">
        <f t="shared" si="7"/>
        <v>2167</v>
      </c>
      <c r="L68" s="32">
        <f t="shared" si="8"/>
        <v>20</v>
      </c>
      <c r="M68" s="29">
        <v>20</v>
      </c>
      <c r="N68" s="10"/>
    </row>
    <row r="69" spans="2:14" ht="15.75" customHeight="1">
      <c r="B69" s="10"/>
      <c r="C69" s="30" t="s">
        <v>35</v>
      </c>
      <c r="D69" s="40">
        <v>10</v>
      </c>
      <c r="E69" s="32">
        <f>1000+190+170+205+186+165+192+250+150+300+215</f>
        <v>3023</v>
      </c>
      <c r="F69" s="29">
        <v>9</v>
      </c>
      <c r="G69" s="40">
        <v>2</v>
      </c>
      <c r="H69" s="61">
        <f>200+195+180</f>
        <v>575</v>
      </c>
      <c r="I69" s="45">
        <v>12</v>
      </c>
      <c r="J69" s="70">
        <f t="shared" si="6"/>
        <v>12</v>
      </c>
      <c r="K69" s="31">
        <f t="shared" si="7"/>
        <v>3598</v>
      </c>
      <c r="L69" s="32">
        <f t="shared" si="8"/>
        <v>21</v>
      </c>
      <c r="M69" s="50">
        <v>21</v>
      </c>
      <c r="N69" s="10"/>
    </row>
    <row r="70" spans="2:14" ht="15.75" customHeight="1">
      <c r="B70" s="10"/>
      <c r="C70" s="30" t="s">
        <v>39</v>
      </c>
      <c r="D70" s="40">
        <v>0</v>
      </c>
      <c r="E70" s="32">
        <v>0</v>
      </c>
      <c r="F70" s="50">
        <v>15</v>
      </c>
      <c r="G70" s="40">
        <v>11</v>
      </c>
      <c r="H70" s="61">
        <f>1100+170+175+245+173+170+182+185+220+195+190+195</f>
        <v>3200</v>
      </c>
      <c r="I70" s="45">
        <v>6</v>
      </c>
      <c r="J70" s="70">
        <f t="shared" si="6"/>
        <v>11</v>
      </c>
      <c r="K70" s="31">
        <f t="shared" si="7"/>
        <v>3200</v>
      </c>
      <c r="L70" s="32">
        <f t="shared" si="8"/>
        <v>21</v>
      </c>
      <c r="M70" s="29">
        <v>22</v>
      </c>
      <c r="N70" s="10"/>
    </row>
    <row r="71" spans="2:14" ht="15.75" customHeight="1">
      <c r="B71" s="10"/>
      <c r="C71" s="30" t="s">
        <v>33</v>
      </c>
      <c r="D71" s="40">
        <v>5</v>
      </c>
      <c r="E71" s="32">
        <f>500+215+171+182+157+166</f>
        <v>1391</v>
      </c>
      <c r="F71" s="29">
        <v>8</v>
      </c>
      <c r="G71" s="40">
        <v>2</v>
      </c>
      <c r="H71" s="63">
        <f>200+185+410</f>
        <v>795</v>
      </c>
      <c r="I71" s="45">
        <v>13</v>
      </c>
      <c r="J71" s="70">
        <f t="shared" si="6"/>
        <v>7</v>
      </c>
      <c r="K71" s="31">
        <f t="shared" si="7"/>
        <v>2186</v>
      </c>
      <c r="L71" s="32">
        <f t="shared" si="8"/>
        <v>21</v>
      </c>
      <c r="M71" s="29">
        <v>23</v>
      </c>
      <c r="N71" s="10"/>
    </row>
    <row r="72" spans="2:14" ht="15.75" customHeight="1">
      <c r="B72" s="10"/>
      <c r="C72" s="30" t="s">
        <v>47</v>
      </c>
      <c r="D72" s="40">
        <v>3</v>
      </c>
      <c r="E72" s="32">
        <f>300+176+232+170</f>
        <v>878</v>
      </c>
      <c r="F72" s="29">
        <v>13</v>
      </c>
      <c r="G72" s="40">
        <v>7</v>
      </c>
      <c r="H72" s="61">
        <f>700+170+260+193+175+185+205+162</f>
        <v>2050</v>
      </c>
      <c r="I72" s="45">
        <v>9</v>
      </c>
      <c r="J72" s="70">
        <f t="shared" si="6"/>
        <v>10</v>
      </c>
      <c r="K72" s="31">
        <f t="shared" si="7"/>
        <v>2928</v>
      </c>
      <c r="L72" s="32">
        <f t="shared" si="8"/>
        <v>22</v>
      </c>
      <c r="M72" s="29">
        <v>24</v>
      </c>
      <c r="N72" s="10"/>
    </row>
    <row r="73" spans="2:14" ht="15.75" customHeight="1">
      <c r="B73" s="10"/>
      <c r="C73" s="30" t="s">
        <v>44</v>
      </c>
      <c r="D73" s="40">
        <v>6</v>
      </c>
      <c r="E73" s="32">
        <f>600+178+170+185+190+205+161</f>
        <v>1689</v>
      </c>
      <c r="F73" s="29">
        <v>7</v>
      </c>
      <c r="G73" s="40">
        <v>1</v>
      </c>
      <c r="H73" s="61">
        <f>100+180</f>
        <v>280</v>
      </c>
      <c r="I73" s="54">
        <v>15</v>
      </c>
      <c r="J73" s="70">
        <f t="shared" si="6"/>
        <v>7</v>
      </c>
      <c r="K73" s="31">
        <f t="shared" si="7"/>
        <v>1969</v>
      </c>
      <c r="L73" s="32">
        <f t="shared" si="8"/>
        <v>22</v>
      </c>
      <c r="M73" s="29">
        <v>25</v>
      </c>
      <c r="N73" s="10"/>
    </row>
    <row r="74" spans="2:14" ht="15.75" customHeight="1">
      <c r="B74" s="10"/>
      <c r="C74" s="30" t="s">
        <v>31</v>
      </c>
      <c r="D74" s="40">
        <v>9</v>
      </c>
      <c r="E74" s="32">
        <f>900+190+196+210+200+235+260+210+205+207</f>
        <v>2813</v>
      </c>
      <c r="F74" s="29">
        <v>10</v>
      </c>
      <c r="G74" s="40">
        <v>1</v>
      </c>
      <c r="H74" s="61">
        <f>100+195</f>
        <v>295</v>
      </c>
      <c r="I74" s="54">
        <v>15</v>
      </c>
      <c r="J74" s="70">
        <f t="shared" si="6"/>
        <v>10</v>
      </c>
      <c r="K74" s="31">
        <f t="shared" si="7"/>
        <v>3108</v>
      </c>
      <c r="L74" s="32">
        <f t="shared" si="8"/>
        <v>25</v>
      </c>
      <c r="M74" s="29">
        <v>26</v>
      </c>
      <c r="N74" s="10"/>
    </row>
    <row r="75" spans="2:14" ht="15.75" customHeight="1">
      <c r="B75" s="10"/>
      <c r="C75" s="30" t="s">
        <v>25</v>
      </c>
      <c r="D75" s="40">
        <v>7</v>
      </c>
      <c r="E75" s="32">
        <f>700+193+160+170+202+170+184+195</f>
        <v>1974</v>
      </c>
      <c r="F75" s="29">
        <v>11</v>
      </c>
      <c r="G75" s="40">
        <v>1</v>
      </c>
      <c r="H75" s="61">
        <f>100+290</f>
        <v>390</v>
      </c>
      <c r="I75" s="45">
        <v>14</v>
      </c>
      <c r="J75" s="70">
        <f t="shared" si="6"/>
        <v>8</v>
      </c>
      <c r="K75" s="31">
        <f t="shared" si="7"/>
        <v>2364</v>
      </c>
      <c r="L75" s="32">
        <f t="shared" si="8"/>
        <v>25</v>
      </c>
      <c r="M75" s="50">
        <v>27</v>
      </c>
      <c r="N75" s="10"/>
    </row>
    <row r="76" spans="2:14" ht="15.75" customHeight="1">
      <c r="B76" s="10"/>
      <c r="C76" s="30" t="s">
        <v>30</v>
      </c>
      <c r="D76" s="40">
        <v>2</v>
      </c>
      <c r="E76" s="32">
        <f>200+245+178</f>
        <v>623</v>
      </c>
      <c r="F76" s="29">
        <v>14</v>
      </c>
      <c r="G76" s="40">
        <v>4</v>
      </c>
      <c r="H76" s="61">
        <f>400+160+151+150+204</f>
        <v>1065</v>
      </c>
      <c r="I76" s="45">
        <v>11</v>
      </c>
      <c r="J76" s="70">
        <f t="shared" si="6"/>
        <v>6</v>
      </c>
      <c r="K76" s="31">
        <f t="shared" si="7"/>
        <v>1688</v>
      </c>
      <c r="L76" s="32">
        <f t="shared" si="8"/>
        <v>25</v>
      </c>
      <c r="M76" s="29">
        <v>28</v>
      </c>
      <c r="N76" s="10"/>
    </row>
    <row r="77" spans="2:14" ht="15.75" customHeight="1">
      <c r="B77" s="10"/>
      <c r="C77" s="30" t="s">
        <v>40</v>
      </c>
      <c r="D77" s="40">
        <v>1</v>
      </c>
      <c r="E77" s="32">
        <f>100+163</f>
        <v>263</v>
      </c>
      <c r="F77" s="29">
        <v>14</v>
      </c>
      <c r="G77" s="40">
        <v>3</v>
      </c>
      <c r="H77" s="61">
        <f>300+185+318+177</f>
        <v>980</v>
      </c>
      <c r="I77" s="45">
        <v>11</v>
      </c>
      <c r="J77" s="70">
        <f t="shared" si="6"/>
        <v>4</v>
      </c>
      <c r="K77" s="31">
        <f t="shared" si="7"/>
        <v>1243</v>
      </c>
      <c r="L77" s="32">
        <f t="shared" si="8"/>
        <v>25</v>
      </c>
      <c r="M77" s="29">
        <v>29</v>
      </c>
      <c r="N77" s="10"/>
    </row>
    <row r="78" spans="2:14" ht="15.75" customHeight="1" thickBot="1">
      <c r="B78" s="10"/>
      <c r="C78" s="34" t="s">
        <v>29</v>
      </c>
      <c r="D78" s="41">
        <v>2</v>
      </c>
      <c r="E78" s="36">
        <f>200+180+170</f>
        <v>550</v>
      </c>
      <c r="F78" s="44">
        <v>15</v>
      </c>
      <c r="G78" s="41">
        <v>3</v>
      </c>
      <c r="H78" s="64">
        <f>300+253+259+250</f>
        <v>1062</v>
      </c>
      <c r="I78" s="53">
        <v>12</v>
      </c>
      <c r="J78" s="71">
        <f t="shared" si="6"/>
        <v>5</v>
      </c>
      <c r="K78" s="35">
        <f t="shared" si="7"/>
        <v>1612</v>
      </c>
      <c r="L78" s="36">
        <f t="shared" si="8"/>
        <v>27</v>
      </c>
      <c r="M78" s="33">
        <v>30</v>
      </c>
      <c r="N78" s="10"/>
    </row>
    <row r="79" spans="2:14" ht="19.5" customHeight="1">
      <c r="B79" s="10"/>
      <c r="C79" s="10"/>
      <c r="D79" s="10"/>
      <c r="E79" s="10"/>
      <c r="F79" s="10"/>
      <c r="G79" s="10"/>
      <c r="H79" s="56"/>
      <c r="I79" s="10"/>
      <c r="J79" s="10"/>
      <c r="K79" s="10"/>
      <c r="L79" s="10"/>
      <c r="M79" s="10"/>
      <c r="N79" s="10"/>
    </row>
  </sheetData>
  <sheetProtection/>
  <printOptions/>
  <pageMargins left="0.7874015748031497" right="0.7874015748031497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</dc:creator>
  <cp:keywords/>
  <dc:description/>
  <cp:lastModifiedBy>Your User Name</cp:lastModifiedBy>
  <cp:lastPrinted>2011-09-17T17:17:55Z</cp:lastPrinted>
  <dcterms:created xsi:type="dcterms:W3CDTF">2003-03-30T11:08:12Z</dcterms:created>
  <dcterms:modified xsi:type="dcterms:W3CDTF">2011-09-19T05:24:21Z</dcterms:modified>
  <cp:category/>
  <cp:version/>
  <cp:contentType/>
  <cp:contentStatus/>
</cp:coreProperties>
</file>