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celkove vysledky" sheetId="1" r:id="rId1"/>
  </sheets>
  <definedNames>
    <definedName name="_xlnm.Print_Area" localSheetId="0">'celkove vysledky'!$C$2:$M$40</definedName>
  </definedNames>
  <calcPr fullCalcOnLoad="1"/>
</workbook>
</file>

<file path=xl/sharedStrings.xml><?xml version="1.0" encoding="utf-8"?>
<sst xmlns="http://schemas.openxmlformats.org/spreadsheetml/2006/main" count="116" uniqueCount="51">
  <si>
    <t>pořadí</t>
  </si>
  <si>
    <t>Celkové</t>
  </si>
  <si>
    <t>Jméno</t>
  </si>
  <si>
    <t xml:space="preserve">               1.kolo</t>
  </si>
  <si>
    <t xml:space="preserve">              2.kolo</t>
  </si>
  <si>
    <t>Součet</t>
  </si>
  <si>
    <t>umístění</t>
  </si>
  <si>
    <t>Celkem</t>
  </si>
  <si>
    <t>ks/2</t>
  </si>
  <si>
    <t>ks/1</t>
  </si>
  <si>
    <t>poř/1</t>
  </si>
  <si>
    <t>poř/2</t>
  </si>
  <si>
    <t>body 1</t>
  </si>
  <si>
    <t>body 2</t>
  </si>
  <si>
    <t>body</t>
  </si>
  <si>
    <t xml:space="preserve">ks </t>
  </si>
  <si>
    <t>Skupina A</t>
  </si>
  <si>
    <t>Skupina B</t>
  </si>
  <si>
    <t>Cieslar Tomáš</t>
  </si>
  <si>
    <t>Černoch Martin</t>
  </si>
  <si>
    <t>Jahn Lukáš</t>
  </si>
  <si>
    <t>Vašák Jaroslav</t>
  </si>
  <si>
    <t>Šustek Jaroslav</t>
  </si>
  <si>
    <t>Šebesta Roman</t>
  </si>
  <si>
    <t>Černoch Tomáš</t>
  </si>
  <si>
    <t>Zajonc Kamil</t>
  </si>
  <si>
    <t>Krpec Ivo</t>
  </si>
  <si>
    <t>Kopecký Bořek</t>
  </si>
  <si>
    <t>Střalka Lukáš</t>
  </si>
  <si>
    <t>Kříž Rostislav</t>
  </si>
  <si>
    <t>Hampl Jaroslav</t>
  </si>
  <si>
    <t>Knápek Jindřich</t>
  </si>
  <si>
    <t>Adam Tomáš</t>
  </si>
  <si>
    <t>Schwarz Vladimír</t>
  </si>
  <si>
    <t>Apjár Filip</t>
  </si>
  <si>
    <t>Hříbek Michal</t>
  </si>
  <si>
    <t>Mayer Petr</t>
  </si>
  <si>
    <t>Adam Jaroslav ml.</t>
  </si>
  <si>
    <t>Krajský přebor - 2013</t>
  </si>
  <si>
    <t>Bečva, Hranice, 13.-14.7.2013</t>
  </si>
  <si>
    <t>KRAJSKÝ PŘEBOR 2013 - KONEČNÉ POŘADÍ</t>
  </si>
  <si>
    <t>Pražák Petr</t>
  </si>
  <si>
    <t>Kiszka Miroslav</t>
  </si>
  <si>
    <t>Jalowiecki Dariusz</t>
  </si>
  <si>
    <t>Kubíček René</t>
  </si>
  <si>
    <t>Kynšt Daniel</t>
  </si>
  <si>
    <t>Adam František</t>
  </si>
  <si>
    <t>Adam Jakub</t>
  </si>
  <si>
    <t>Kucurek Mojmír</t>
  </si>
  <si>
    <t>Waligora Michal</t>
  </si>
  <si>
    <t>Adam Jaroslav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</si>
</sst>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6" fillId="34" borderId="12" xfId="0" applyNumberFormat="1" applyFont="1" applyFill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2" fillId="34" borderId="15" xfId="0" applyFont="1" applyFill="1" applyBorder="1" applyAlignment="1">
      <alignment horizontal="center"/>
    </xf>
    <xf numFmtId="1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/>
    </xf>
    <xf numFmtId="0" fontId="2" fillId="34" borderId="16" xfId="0" applyFont="1" applyFill="1" applyBorder="1" applyAlignment="1">
      <alignment horizontal="center"/>
    </xf>
    <xf numFmtId="1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26" xfId="0" applyFont="1" applyBorder="1" applyAlignment="1">
      <alignment horizontal="center" vertical="top" wrapText="1"/>
    </xf>
    <xf numFmtId="0" fontId="0" fillId="0" borderId="29" xfId="0" applyFont="1" applyBorder="1" applyAlignment="1">
      <alignment/>
    </xf>
    <xf numFmtId="1" fontId="0" fillId="0" borderId="29" xfId="0" applyNumberFormat="1" applyFont="1" applyBorder="1" applyAlignment="1">
      <alignment/>
    </xf>
    <xf numFmtId="0" fontId="7" fillId="0" borderId="29" xfId="0" applyFont="1" applyBorder="1" applyAlignment="1">
      <alignment horizontal="right" vertical="top" wrapText="1"/>
    </xf>
    <xf numFmtId="0" fontId="4" fillId="0" borderId="18" xfId="0" applyFont="1" applyBorder="1" applyAlignment="1">
      <alignment/>
    </xf>
    <xf numFmtId="0" fontId="7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1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" fontId="7" fillId="0" borderId="20" xfId="0" applyNumberFormat="1" applyFont="1" applyBorder="1" applyAlignment="1">
      <alignment vertical="top" wrapText="1"/>
    </xf>
    <xf numFmtId="0" fontId="2" fillId="35" borderId="23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1" fontId="0" fillId="0" borderId="3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" fillId="35" borderId="17" xfId="0" applyFont="1" applyFill="1" applyBorder="1" applyAlignment="1">
      <alignment horizontal="center"/>
    </xf>
    <xf numFmtId="1" fontId="7" fillId="0" borderId="29" xfId="0" applyNumberFormat="1" applyFont="1" applyBorder="1" applyAlignment="1">
      <alignment vertical="top" wrapText="1"/>
    </xf>
    <xf numFmtId="0" fontId="2" fillId="34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7" fillId="0" borderId="37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1.75390625" style="0" customWidth="1"/>
    <col min="2" max="2" width="5.75390625" style="0" customWidth="1"/>
    <col min="3" max="3" width="18.25390625" style="0" customWidth="1"/>
    <col min="4" max="4" width="4.375" style="0" customWidth="1"/>
    <col min="5" max="5" width="8.875" style="0" customWidth="1"/>
    <col min="6" max="6" width="8.00390625" style="0" customWidth="1"/>
    <col min="7" max="7" width="4.375" style="0" customWidth="1"/>
    <col min="8" max="8" width="11.125" style="32" customWidth="1"/>
    <col min="9" max="9" width="7.125" style="0" customWidth="1"/>
    <col min="10" max="11" width="7.875" style="0" customWidth="1"/>
    <col min="12" max="12" width="8.75390625" style="0" customWidth="1"/>
    <col min="13" max="13" width="9.00390625" style="0" customWidth="1"/>
  </cols>
  <sheetData>
    <row r="1" spans="2:14" ht="19.5" customHeight="1">
      <c r="B1" s="10"/>
      <c r="C1" s="10"/>
      <c r="D1" s="10"/>
      <c r="E1" s="10"/>
      <c r="F1" s="10"/>
      <c r="G1" s="10"/>
      <c r="H1" s="27"/>
      <c r="I1" s="10"/>
      <c r="J1" s="10"/>
      <c r="K1" s="10"/>
      <c r="L1" s="10"/>
      <c r="M1" s="10"/>
      <c r="N1" s="10"/>
    </row>
    <row r="2" spans="2:14" ht="15" customHeight="1">
      <c r="B2" s="10"/>
      <c r="C2" s="33"/>
      <c r="D2" s="34" t="s">
        <v>38</v>
      </c>
      <c r="E2" s="33"/>
      <c r="F2" s="33"/>
      <c r="G2" s="35" t="s">
        <v>39</v>
      </c>
      <c r="H2" s="36"/>
      <c r="I2" s="35"/>
      <c r="J2" s="35"/>
      <c r="K2" s="33"/>
      <c r="L2" s="33"/>
      <c r="M2" s="33"/>
      <c r="N2" s="10"/>
    </row>
    <row r="3" spans="2:14" ht="15" customHeight="1">
      <c r="B3" s="10"/>
      <c r="C3" s="33"/>
      <c r="D3" s="34" t="s">
        <v>16</v>
      </c>
      <c r="E3" s="33"/>
      <c r="F3" s="33"/>
      <c r="G3" s="33"/>
      <c r="H3" s="37"/>
      <c r="I3" s="33"/>
      <c r="J3" s="33"/>
      <c r="K3" s="33"/>
      <c r="L3" s="33"/>
      <c r="M3" s="33"/>
      <c r="N3" s="10"/>
    </row>
    <row r="4" spans="2:14" ht="15" customHeight="1" thickBot="1">
      <c r="B4" s="10"/>
      <c r="C4" s="33"/>
      <c r="D4" s="33"/>
      <c r="E4" s="33"/>
      <c r="F4" s="33"/>
      <c r="G4" s="33"/>
      <c r="H4" s="37"/>
      <c r="I4" s="33"/>
      <c r="J4" s="33"/>
      <c r="K4" s="33"/>
      <c r="L4" s="33"/>
      <c r="M4" s="33"/>
      <c r="N4" s="10"/>
    </row>
    <row r="5" spans="1:14" ht="15" customHeight="1">
      <c r="A5" s="1"/>
      <c r="B5" s="4"/>
      <c r="C5" s="38"/>
      <c r="D5" s="39" t="s">
        <v>3</v>
      </c>
      <c r="E5" s="39"/>
      <c r="F5" s="40"/>
      <c r="G5" s="39" t="s">
        <v>4</v>
      </c>
      <c r="H5" s="41"/>
      <c r="I5" s="40"/>
      <c r="J5" s="42" t="s">
        <v>7</v>
      </c>
      <c r="K5" s="42" t="s">
        <v>7</v>
      </c>
      <c r="L5" s="43" t="s">
        <v>5</v>
      </c>
      <c r="M5" s="43" t="s">
        <v>1</v>
      </c>
      <c r="N5" s="10"/>
    </row>
    <row r="6" spans="1:14" ht="15" customHeight="1" thickBot="1">
      <c r="A6" s="1"/>
      <c r="B6" s="4"/>
      <c r="C6" s="44" t="s">
        <v>2</v>
      </c>
      <c r="D6" s="45" t="s">
        <v>9</v>
      </c>
      <c r="E6" s="45" t="s">
        <v>12</v>
      </c>
      <c r="F6" s="46" t="s">
        <v>10</v>
      </c>
      <c r="G6" s="45" t="s">
        <v>8</v>
      </c>
      <c r="H6" s="47" t="s">
        <v>13</v>
      </c>
      <c r="I6" s="46" t="s">
        <v>11</v>
      </c>
      <c r="J6" s="46" t="s">
        <v>15</v>
      </c>
      <c r="K6" s="46" t="s">
        <v>14</v>
      </c>
      <c r="L6" s="48" t="s">
        <v>6</v>
      </c>
      <c r="M6" s="48" t="s">
        <v>0</v>
      </c>
      <c r="N6" s="10"/>
    </row>
    <row r="7" spans="1:14" ht="15" customHeight="1">
      <c r="A7" s="1"/>
      <c r="B7" s="4"/>
      <c r="C7" s="49" t="s">
        <v>22</v>
      </c>
      <c r="D7" s="50">
        <v>37</v>
      </c>
      <c r="E7" s="51">
        <f>3700+162+159+164+183+158+154+157+188+158+196+162+174+168+168+174+242+160+228+241+200+246+175+267+198+160+182+162+187+176+163+153+247+211+160+152+190+180</f>
        <v>10505</v>
      </c>
      <c r="F7" s="52">
        <v>1</v>
      </c>
      <c r="G7" s="50">
        <v>16</v>
      </c>
      <c r="H7" s="53">
        <f>1600+182+182+160+162+191+207+189+190+321+165+415+154+155+171+156+160</f>
        <v>4760</v>
      </c>
      <c r="I7" s="52">
        <v>7</v>
      </c>
      <c r="J7" s="54">
        <f>D7+G7</f>
        <v>53</v>
      </c>
      <c r="K7" s="55">
        <f>E7+H7</f>
        <v>15265</v>
      </c>
      <c r="L7" s="56">
        <f>F7+I7</f>
        <v>8</v>
      </c>
      <c r="M7" s="52">
        <v>1</v>
      </c>
      <c r="N7" s="10"/>
    </row>
    <row r="8" spans="1:14" ht="15" customHeight="1">
      <c r="A8" s="1"/>
      <c r="B8" s="4"/>
      <c r="C8" s="57" t="s">
        <v>42</v>
      </c>
      <c r="D8" s="58">
        <v>28</v>
      </c>
      <c r="E8" s="59">
        <f>2800+270+340+195+220+190+200+180+230+175+280+190+155+160+155+164+176+216+172+183+153+222+174+179+155+165+164+182+193</f>
        <v>8238</v>
      </c>
      <c r="F8" s="60">
        <v>3</v>
      </c>
      <c r="G8" s="58">
        <v>18</v>
      </c>
      <c r="H8" s="61">
        <f>1800+198+180+155+170+170+158+180+178+180+170+175+155+170+167+200+172+330+220</f>
        <v>5128</v>
      </c>
      <c r="I8" s="60">
        <v>6</v>
      </c>
      <c r="J8" s="62">
        <f>D8+G8</f>
        <v>46</v>
      </c>
      <c r="K8" s="63">
        <f>E8+H8</f>
        <v>13366</v>
      </c>
      <c r="L8" s="64">
        <f>F8+I8</f>
        <v>9</v>
      </c>
      <c r="M8" s="60">
        <v>2</v>
      </c>
      <c r="N8" s="10"/>
    </row>
    <row r="9" spans="1:14" ht="15" customHeight="1">
      <c r="A9" s="1"/>
      <c r="B9" s="4"/>
      <c r="C9" s="57" t="s">
        <v>50</v>
      </c>
      <c r="D9" s="58">
        <v>22</v>
      </c>
      <c r="E9" s="59">
        <f>194+156+152+171+151+175+176+203+156+235+178+171+163+301+203+165+170+166+163+171+165+2200</f>
        <v>5985</v>
      </c>
      <c r="F9" s="60">
        <v>7</v>
      </c>
      <c r="G9" s="58">
        <v>25</v>
      </c>
      <c r="H9" s="61">
        <f>2500+150+152+175+155+170+185+263+160+210+155+163+209+153+156+159+190+174+166+154+166+150+155+153+152+150</f>
        <v>6725</v>
      </c>
      <c r="I9" s="60">
        <v>2</v>
      </c>
      <c r="J9" s="62">
        <f>D9+G9</f>
        <v>47</v>
      </c>
      <c r="K9" s="63">
        <f>E9+H9</f>
        <v>12710</v>
      </c>
      <c r="L9" s="64">
        <f>F9+I9</f>
        <v>9</v>
      </c>
      <c r="M9" s="60">
        <v>3</v>
      </c>
      <c r="N9" s="10"/>
    </row>
    <row r="10" spans="1:14" ht="15" customHeight="1">
      <c r="A10" s="1"/>
      <c r="B10" s="4"/>
      <c r="C10" s="65" t="s">
        <v>28</v>
      </c>
      <c r="D10" s="66">
        <v>25</v>
      </c>
      <c r="E10" s="67">
        <f>2500+151+159+181+174+155+195+190+235+150+372+164+165+186+173+165+180+151+185+150+210+155+200+180+185+225</f>
        <v>7136</v>
      </c>
      <c r="F10" s="60">
        <v>5</v>
      </c>
      <c r="G10" s="66">
        <v>18</v>
      </c>
      <c r="H10" s="68">
        <f>1800+151+281+169+222+190+187+177+150+500+185+153+185+160+151+165+170+155+180</f>
        <v>5331</v>
      </c>
      <c r="I10" s="60">
        <v>4</v>
      </c>
      <c r="J10" s="62">
        <f>D10+G10</f>
        <v>43</v>
      </c>
      <c r="K10" s="63">
        <f>E10+H10</f>
        <v>12467</v>
      </c>
      <c r="L10" s="64">
        <f>F10+I10</f>
        <v>9</v>
      </c>
      <c r="M10" s="88">
        <v>4</v>
      </c>
      <c r="N10" s="10"/>
    </row>
    <row r="11" spans="1:24" ht="15" customHeight="1">
      <c r="A11" s="1"/>
      <c r="B11" s="4"/>
      <c r="C11" s="65" t="s">
        <v>18</v>
      </c>
      <c r="D11" s="66">
        <v>18</v>
      </c>
      <c r="E11" s="67">
        <f>1800+151+159+167+197+162+185+189+228+184+192+170+153+171+250+165+178+170+150</f>
        <v>5021</v>
      </c>
      <c r="F11" s="60">
        <v>10</v>
      </c>
      <c r="G11" s="66">
        <v>34</v>
      </c>
      <c r="H11" s="68">
        <f>3400+156+150+191+155+163+161+163+170+183+180+151+153+156+192+152+171+171+174+165+162+155+150+170+171+175+202+165+150+164+151+156+150+153+151</f>
        <v>8982</v>
      </c>
      <c r="I11" s="60">
        <v>1</v>
      </c>
      <c r="J11" s="62">
        <f>D11+G11</f>
        <v>52</v>
      </c>
      <c r="K11" s="63">
        <f>E11+H11</f>
        <v>14003</v>
      </c>
      <c r="L11" s="64">
        <f>F11+I11</f>
        <v>11</v>
      </c>
      <c r="M11" s="60">
        <v>5</v>
      </c>
      <c r="N11" s="10"/>
      <c r="O11" s="3"/>
      <c r="P11" s="9"/>
      <c r="Q11" s="8"/>
      <c r="R11" s="5"/>
      <c r="S11" s="9"/>
      <c r="T11" s="8"/>
      <c r="U11" s="5"/>
      <c r="V11" s="8"/>
      <c r="W11" s="8"/>
      <c r="X11" s="8"/>
    </row>
    <row r="12" spans="1:14" ht="15" customHeight="1">
      <c r="A12" s="1"/>
      <c r="B12" s="4"/>
      <c r="C12" s="65" t="s">
        <v>37</v>
      </c>
      <c r="D12" s="66">
        <v>36</v>
      </c>
      <c r="E12" s="67">
        <f>3600+151+175+220+170+155+165+190+153+180+210+152+175+170+152+165+170+165+170+165+160+160+165+199+180+170+160+152+162+178+165+155+160+254+200+155+151</f>
        <v>9779</v>
      </c>
      <c r="F12" s="60">
        <v>2</v>
      </c>
      <c r="G12" s="66">
        <v>14</v>
      </c>
      <c r="H12" s="68">
        <f>1400+240+152+155+158+180+210+152+320+165+240+190+153+165+168</f>
        <v>4048</v>
      </c>
      <c r="I12" s="60">
        <v>11</v>
      </c>
      <c r="J12" s="62">
        <f>D12+G12</f>
        <v>50</v>
      </c>
      <c r="K12" s="63">
        <f>E12+H12</f>
        <v>13827</v>
      </c>
      <c r="L12" s="64">
        <f>F12+I12</f>
        <v>13</v>
      </c>
      <c r="M12" s="60">
        <v>6</v>
      </c>
      <c r="N12" s="10"/>
    </row>
    <row r="13" spans="1:14" ht="15" customHeight="1">
      <c r="A13" s="1"/>
      <c r="B13" s="4"/>
      <c r="C13" s="65" t="s">
        <v>27</v>
      </c>
      <c r="D13" s="66">
        <v>21</v>
      </c>
      <c r="E13" s="67">
        <f>2100+172+180+161+165+155+160+231+172+151+172+160+151+154+150+185+170+151+251+159+151+156</f>
        <v>5657</v>
      </c>
      <c r="F13" s="60">
        <v>8</v>
      </c>
      <c r="G13" s="66">
        <v>18</v>
      </c>
      <c r="H13" s="87">
        <f>1800+210+167+170+157+204+170+253+190+153+180+412+185+155+175+170+150+150+170</f>
        <v>5221</v>
      </c>
      <c r="I13" s="60">
        <v>5</v>
      </c>
      <c r="J13" s="62">
        <f>D13+G13</f>
        <v>39</v>
      </c>
      <c r="K13" s="63">
        <f>E13+H13</f>
        <v>10878</v>
      </c>
      <c r="L13" s="64">
        <f>F13+I13</f>
        <v>13</v>
      </c>
      <c r="M13" s="88">
        <v>7</v>
      </c>
      <c r="N13" s="10"/>
    </row>
    <row r="14" spans="1:14" ht="15" customHeight="1">
      <c r="A14" s="1"/>
      <c r="B14" s="4"/>
      <c r="C14" s="65" t="s">
        <v>41</v>
      </c>
      <c r="D14" s="66">
        <v>16</v>
      </c>
      <c r="E14" s="67">
        <f>1600+213+150+211+160+189+168+202+190+162+171+178+185+470+165+255+204</f>
        <v>4873</v>
      </c>
      <c r="F14" s="60">
        <v>12</v>
      </c>
      <c r="G14" s="66">
        <v>20</v>
      </c>
      <c r="H14" s="84">
        <f>2000+260+196+184+164+152+159+184+184+156+152+165+195+152+171+172+153+160+185+193+152</f>
        <v>5489</v>
      </c>
      <c r="I14" s="60">
        <v>3</v>
      </c>
      <c r="J14" s="62">
        <f>D14+G14</f>
        <v>36</v>
      </c>
      <c r="K14" s="63">
        <f>E14+H14</f>
        <v>10362</v>
      </c>
      <c r="L14" s="64">
        <f>F14+I14</f>
        <v>15</v>
      </c>
      <c r="M14" s="60">
        <v>8</v>
      </c>
      <c r="N14" s="10"/>
    </row>
    <row r="15" spans="1:14" ht="15" customHeight="1">
      <c r="A15" s="1"/>
      <c r="B15" s="4"/>
      <c r="C15" s="65" t="s">
        <v>21</v>
      </c>
      <c r="D15" s="66">
        <v>28</v>
      </c>
      <c r="E15" s="67">
        <f>2800+170+200+158+170+180+170+180+152+156+156+162+165+155+185+186+178+154+181+270+178+169+153+173+193+155+176+222+165</f>
        <v>7712</v>
      </c>
      <c r="F15" s="60">
        <v>4</v>
      </c>
      <c r="G15" s="66">
        <v>12</v>
      </c>
      <c r="H15" s="68">
        <f>1200+158+198+178+184+181+165+193+155+185+178+181+175</f>
        <v>3331</v>
      </c>
      <c r="I15" s="60">
        <v>12</v>
      </c>
      <c r="J15" s="62">
        <f>D15+G15</f>
        <v>40</v>
      </c>
      <c r="K15" s="63">
        <f>E15+H15</f>
        <v>11043</v>
      </c>
      <c r="L15" s="64">
        <f>F15+I15</f>
        <v>16</v>
      </c>
      <c r="M15" s="60">
        <v>9</v>
      </c>
      <c r="N15" s="10"/>
    </row>
    <row r="16" spans="1:14" ht="15" customHeight="1">
      <c r="A16" s="1"/>
      <c r="B16" s="4"/>
      <c r="C16" s="65" t="s">
        <v>46</v>
      </c>
      <c r="D16" s="66">
        <v>18</v>
      </c>
      <c r="E16" s="67">
        <f>1800+165+161+190+182+178+159+174+186+153+177+180+195+185+381+202+167+150+156</f>
        <v>5141</v>
      </c>
      <c r="F16" s="60">
        <v>9</v>
      </c>
      <c r="G16" s="66">
        <v>16</v>
      </c>
      <c r="H16" s="68">
        <f>1600+160+172+195+162+170+230+172+193+226+261+172+150+175+230+153+151</f>
        <v>4572</v>
      </c>
      <c r="I16" s="60">
        <v>8</v>
      </c>
      <c r="J16" s="62">
        <f>D16+G16</f>
        <v>34</v>
      </c>
      <c r="K16" s="63">
        <f>E16+H16</f>
        <v>9713</v>
      </c>
      <c r="L16" s="64">
        <f>F16+I16</f>
        <v>17</v>
      </c>
      <c r="M16" s="88">
        <v>10</v>
      </c>
      <c r="N16" s="10"/>
    </row>
    <row r="17" spans="1:14" ht="15" customHeight="1">
      <c r="A17" s="1"/>
      <c r="B17" s="4"/>
      <c r="C17" s="65" t="s">
        <v>30</v>
      </c>
      <c r="D17" s="92">
        <v>21</v>
      </c>
      <c r="E17" s="67">
        <f>2100+160+152+168+275+270+200+169+161+150+375+240+152+152+305+340+162+225+152+188+179+176+151</f>
        <v>6602</v>
      </c>
      <c r="F17" s="60">
        <v>6</v>
      </c>
      <c r="G17" s="66">
        <v>8</v>
      </c>
      <c r="H17" s="68">
        <f>800+156+160+175+153+263+420+190+175</f>
        <v>2492</v>
      </c>
      <c r="I17" s="60">
        <v>13</v>
      </c>
      <c r="J17" s="62">
        <f>D17+G17</f>
        <v>29</v>
      </c>
      <c r="K17" s="63">
        <f>E17+H17</f>
        <v>9094</v>
      </c>
      <c r="L17" s="64">
        <f>F17+I17</f>
        <v>19</v>
      </c>
      <c r="M17" s="60">
        <v>11</v>
      </c>
      <c r="N17" s="10"/>
    </row>
    <row r="18" spans="1:14" ht="15" customHeight="1">
      <c r="A18" s="1"/>
      <c r="B18" s="4"/>
      <c r="C18" s="65" t="s">
        <v>43</v>
      </c>
      <c r="D18" s="66">
        <v>17</v>
      </c>
      <c r="E18" s="67">
        <f>1700+238+155+168+170+161+182+194+183+160+165+163+195+470+152+190+170+151</f>
        <v>4967</v>
      </c>
      <c r="F18" s="60">
        <v>11</v>
      </c>
      <c r="G18" s="66">
        <v>15</v>
      </c>
      <c r="H18" s="68">
        <f>1500+178+190+175+166+155+211+168+179+157+155+182+167+156+154+169</f>
        <v>4062</v>
      </c>
      <c r="I18" s="60">
        <v>10</v>
      </c>
      <c r="J18" s="62">
        <f>D18+G18</f>
        <v>32</v>
      </c>
      <c r="K18" s="63">
        <f>E18+H18</f>
        <v>9029</v>
      </c>
      <c r="L18" s="64">
        <f>F18+I18</f>
        <v>21</v>
      </c>
      <c r="M18" s="60">
        <v>12</v>
      </c>
      <c r="N18" s="10"/>
    </row>
    <row r="19" spans="1:14" ht="15" customHeight="1">
      <c r="A19" s="1"/>
      <c r="B19" s="4"/>
      <c r="C19" s="65" t="s">
        <v>24</v>
      </c>
      <c r="D19" s="66">
        <v>14</v>
      </c>
      <c r="E19" s="69">
        <f>1400+163+160+176+159+157+151+160+205+180+174+175+179+190+158</f>
        <v>3787</v>
      </c>
      <c r="F19" s="60">
        <v>14</v>
      </c>
      <c r="G19" s="66">
        <v>16</v>
      </c>
      <c r="H19" s="68">
        <f>1600+25+230+181+170+178+158+165+170+155+190+155+160+185+172+165+168</f>
        <v>4227</v>
      </c>
      <c r="I19" s="60">
        <v>9</v>
      </c>
      <c r="J19" s="62">
        <f>D19+G19</f>
        <v>30</v>
      </c>
      <c r="K19" s="63">
        <f>E19+H19</f>
        <v>8014</v>
      </c>
      <c r="L19" s="64">
        <f>F19+I19</f>
        <v>23</v>
      </c>
      <c r="M19" s="88">
        <v>13</v>
      </c>
      <c r="N19" s="10"/>
    </row>
    <row r="20" spans="1:14" ht="15" customHeight="1">
      <c r="A20" s="1"/>
      <c r="B20" s="4"/>
      <c r="C20" s="65" t="s">
        <v>49</v>
      </c>
      <c r="D20" s="66">
        <v>15</v>
      </c>
      <c r="E20" s="67">
        <f>1500+170+174+177+172+187+164+180+160+222+230+200+175+178+170+165</f>
        <v>4224</v>
      </c>
      <c r="F20" s="60">
        <v>13</v>
      </c>
      <c r="G20" s="66">
        <v>8</v>
      </c>
      <c r="H20" s="68">
        <f>800+165+156+230+180+180+172+169+155</f>
        <v>2207</v>
      </c>
      <c r="I20" s="60">
        <v>14</v>
      </c>
      <c r="J20" s="62">
        <f>D20+G20</f>
        <v>23</v>
      </c>
      <c r="K20" s="63">
        <f>E20+H20</f>
        <v>6431</v>
      </c>
      <c r="L20" s="64">
        <f>F20+I20</f>
        <v>27</v>
      </c>
      <c r="M20" s="60">
        <v>14</v>
      </c>
      <c r="N20" s="10"/>
    </row>
    <row r="21" spans="1:14" ht="15" customHeight="1" thickBot="1">
      <c r="A21" s="1"/>
      <c r="B21" s="4"/>
      <c r="C21" s="70" t="s">
        <v>31</v>
      </c>
      <c r="D21" s="71">
        <v>7</v>
      </c>
      <c r="E21" s="72">
        <f>700+157+150+182+290+200+210+210</f>
        <v>2099</v>
      </c>
      <c r="F21" s="73">
        <v>15</v>
      </c>
      <c r="G21" s="71">
        <v>1</v>
      </c>
      <c r="H21" s="74">
        <f>100+158</f>
        <v>258</v>
      </c>
      <c r="I21" s="73">
        <v>15</v>
      </c>
      <c r="J21" s="75">
        <f>D21+G21</f>
        <v>8</v>
      </c>
      <c r="K21" s="76">
        <f>E21+H21</f>
        <v>2357</v>
      </c>
      <c r="L21" s="77">
        <f>F21+I21</f>
        <v>30</v>
      </c>
      <c r="M21" s="73">
        <v>15</v>
      </c>
      <c r="N21" s="10"/>
    </row>
    <row r="22" spans="1:14" ht="15" customHeight="1">
      <c r="A22" s="1"/>
      <c r="B22" s="4"/>
      <c r="C22" s="3"/>
      <c r="D22" s="34" t="s">
        <v>17</v>
      </c>
      <c r="E22" s="33"/>
      <c r="F22" s="33"/>
      <c r="G22" s="9"/>
      <c r="H22" s="78"/>
      <c r="I22" s="79"/>
      <c r="J22" s="8"/>
      <c r="K22" s="8"/>
      <c r="L22" s="8"/>
      <c r="M22" s="79"/>
      <c r="N22" s="10"/>
    </row>
    <row r="23" spans="1:14" ht="15" customHeight="1" thickBot="1">
      <c r="A23" s="1"/>
      <c r="B23" s="4"/>
      <c r="C23" s="3"/>
      <c r="D23" s="9"/>
      <c r="E23" s="8"/>
      <c r="F23" s="79"/>
      <c r="G23" s="9"/>
      <c r="H23" s="78"/>
      <c r="I23" s="79"/>
      <c r="J23" s="8"/>
      <c r="K23" s="8"/>
      <c r="L23" s="8"/>
      <c r="M23" s="79"/>
      <c r="N23" s="10"/>
    </row>
    <row r="24" spans="1:14" ht="15" customHeight="1">
      <c r="A24" s="1"/>
      <c r="B24" s="4"/>
      <c r="C24" s="38"/>
      <c r="D24" s="39" t="s">
        <v>3</v>
      </c>
      <c r="E24" s="39"/>
      <c r="F24" s="40"/>
      <c r="G24" s="39" t="s">
        <v>4</v>
      </c>
      <c r="H24" s="41"/>
      <c r="I24" s="40"/>
      <c r="J24" s="42" t="s">
        <v>7</v>
      </c>
      <c r="K24" s="42" t="s">
        <v>7</v>
      </c>
      <c r="L24" s="43" t="s">
        <v>5</v>
      </c>
      <c r="M24" s="43" t="s">
        <v>1</v>
      </c>
      <c r="N24" s="10"/>
    </row>
    <row r="25" spans="1:14" ht="15" customHeight="1" thickBot="1">
      <c r="A25" s="1"/>
      <c r="B25" s="4"/>
      <c r="C25" s="44" t="s">
        <v>2</v>
      </c>
      <c r="D25" s="45" t="s">
        <v>9</v>
      </c>
      <c r="E25" s="45" t="s">
        <v>12</v>
      </c>
      <c r="F25" s="46" t="s">
        <v>10</v>
      </c>
      <c r="G25" s="45" t="s">
        <v>8</v>
      </c>
      <c r="H25" s="47" t="s">
        <v>13</v>
      </c>
      <c r="I25" s="46" t="s">
        <v>11</v>
      </c>
      <c r="J25" s="46" t="s">
        <v>15</v>
      </c>
      <c r="K25" s="46" t="s">
        <v>14</v>
      </c>
      <c r="L25" s="48" t="s">
        <v>6</v>
      </c>
      <c r="M25" s="48" t="s">
        <v>0</v>
      </c>
      <c r="N25" s="10"/>
    </row>
    <row r="26" spans="1:14" ht="15" customHeight="1">
      <c r="A26" s="1"/>
      <c r="B26" s="4"/>
      <c r="C26" s="49" t="s">
        <v>34</v>
      </c>
      <c r="D26" s="50">
        <v>37</v>
      </c>
      <c r="E26" s="51">
        <f>3700+169+165+200+189+175+198+185+190+285+160+185+150+195+150+175+150+152+170+160+168+163+154+159+180+151+156+164+162+167+222+178+155+191+174+165+205+190</f>
        <v>10207</v>
      </c>
      <c r="F26" s="80">
        <v>1</v>
      </c>
      <c r="G26" s="50">
        <v>33</v>
      </c>
      <c r="H26" s="81">
        <f>3300+195+161+168+162+150+170+159+168+202+150+195+152+386+432+153+167+151+154+158+173+171+153+150+163+155+169+161+152+153+152+151+164+153</f>
        <v>9153</v>
      </c>
      <c r="I26" s="80">
        <v>3</v>
      </c>
      <c r="J26" s="54">
        <f>D26+G26</f>
        <v>70</v>
      </c>
      <c r="K26" s="55">
        <f>E26+H26</f>
        <v>19360</v>
      </c>
      <c r="L26" s="51">
        <f>F26+I26</f>
        <v>4</v>
      </c>
      <c r="M26" s="80">
        <v>1</v>
      </c>
      <c r="N26" s="10"/>
    </row>
    <row r="27" spans="1:14" ht="15" customHeight="1">
      <c r="A27" s="1"/>
      <c r="B27" s="4"/>
      <c r="C27" s="57" t="s">
        <v>29</v>
      </c>
      <c r="D27" s="58">
        <v>32</v>
      </c>
      <c r="E27" s="59">
        <f>3200+165+190+185+162+170+160+152+228+185+163+168+160+172+170+183+160+183+218+190+174+160+167+209+165+182+158+176+176+185+170+156+158</f>
        <v>8800</v>
      </c>
      <c r="F27" s="82">
        <v>3</v>
      </c>
      <c r="G27" s="58">
        <v>32</v>
      </c>
      <c r="H27" s="61">
        <f>3200+165+180+195+152+160+190+180+175+160+185+235+205+155+165+180+190+185+185+162+158+165+152+173+185+152+165+221+192+170+200+170+195</f>
        <v>8902</v>
      </c>
      <c r="I27" s="82">
        <v>4</v>
      </c>
      <c r="J27" s="62">
        <f>D27+G27</f>
        <v>64</v>
      </c>
      <c r="K27" s="63">
        <f>E27+H27</f>
        <v>17702</v>
      </c>
      <c r="L27" s="67">
        <f>F27+I27</f>
        <v>7</v>
      </c>
      <c r="M27" s="82">
        <v>2</v>
      </c>
      <c r="N27" s="10"/>
    </row>
    <row r="28" spans="1:14" ht="15" customHeight="1">
      <c r="A28" s="1"/>
      <c r="B28" s="4"/>
      <c r="C28" s="57" t="s">
        <v>20</v>
      </c>
      <c r="D28" s="58">
        <v>36</v>
      </c>
      <c r="E28" s="59">
        <f>3600+175+151+170+190+180+190+180+185+216+200+160+160+170+222+170+160+180+280+151+155+200+180+185+175+150+190+170+230+160+170+180+180+180+165+152+160</f>
        <v>10072</v>
      </c>
      <c r="F28" s="82">
        <v>2</v>
      </c>
      <c r="G28" s="58">
        <v>27</v>
      </c>
      <c r="H28" s="61">
        <f>2700+210+170+175+210+220+220+160+156+194+194+160+240+182+150+186+203+165+167+231+153+167+185+160+155+151+162+151</f>
        <v>7577</v>
      </c>
      <c r="I28" s="82">
        <v>5</v>
      </c>
      <c r="J28" s="62">
        <f>D28+G28</f>
        <v>63</v>
      </c>
      <c r="K28" s="63">
        <f>E28+H28</f>
        <v>17649</v>
      </c>
      <c r="L28" s="67">
        <f>F28+I28</f>
        <v>7</v>
      </c>
      <c r="M28" s="82">
        <v>3</v>
      </c>
      <c r="N28" s="10"/>
    </row>
    <row r="29" spans="1:14" ht="15" customHeight="1">
      <c r="A29" s="1"/>
      <c r="B29" s="4"/>
      <c r="C29" s="65" t="s">
        <v>32</v>
      </c>
      <c r="D29" s="66">
        <v>21</v>
      </c>
      <c r="E29" s="67">
        <f>2100+162+162+176+163+154+160+212+161+160+153+174+260+215+157+156+176+169+182+159+152+362</f>
        <v>5925</v>
      </c>
      <c r="F29" s="83">
        <v>7</v>
      </c>
      <c r="G29" s="66">
        <v>47</v>
      </c>
      <c r="H29" s="68">
        <f>4700+168+172+153+152+181+227+172+157+223+158+176+172+202+186+159+180+155+200+200+170+180+180+180+200+180+170+180+160+200+180+155+170+160+240+160+160+170+165+170+175+155+160+180+180+170+155+165</f>
        <v>12963</v>
      </c>
      <c r="I29" s="83">
        <v>1</v>
      </c>
      <c r="J29" s="62">
        <f>D29+G29</f>
        <v>68</v>
      </c>
      <c r="K29" s="63">
        <f>E29+H29</f>
        <v>18888</v>
      </c>
      <c r="L29" s="67">
        <f>F29+I29</f>
        <v>8</v>
      </c>
      <c r="M29" s="83">
        <v>4</v>
      </c>
      <c r="N29" s="10"/>
    </row>
    <row r="30" spans="1:14" ht="15" customHeight="1">
      <c r="A30" s="1"/>
      <c r="B30" s="4"/>
      <c r="C30" s="65" t="s">
        <v>23</v>
      </c>
      <c r="D30" s="66">
        <v>26</v>
      </c>
      <c r="E30" s="67">
        <f>2600+262+151+238+170+152+174+278+141+170+175+156+180+186+170+164+160+150+170+173+152+176+173+151+174+174+170</f>
        <v>7190</v>
      </c>
      <c r="F30" s="83">
        <v>5</v>
      </c>
      <c r="G30" s="66">
        <v>16</v>
      </c>
      <c r="H30" s="68">
        <f>1600+191+326+202+171+176+161+175+151+190+185+165+373+190+180+170+170</f>
        <v>4776</v>
      </c>
      <c r="I30" s="83">
        <v>8</v>
      </c>
      <c r="J30" s="62">
        <f>D30+G30</f>
        <v>42</v>
      </c>
      <c r="K30" s="63">
        <f>E30+H30</f>
        <v>11966</v>
      </c>
      <c r="L30" s="67">
        <f>F30+I30</f>
        <v>13</v>
      </c>
      <c r="M30" s="83">
        <v>5</v>
      </c>
      <c r="N30" s="10"/>
    </row>
    <row r="31" spans="1:14" ht="15" customHeight="1">
      <c r="A31" s="1"/>
      <c r="B31" s="4"/>
      <c r="C31" s="65" t="s">
        <v>26</v>
      </c>
      <c r="D31" s="66">
        <v>24</v>
      </c>
      <c r="E31" s="67">
        <f>2400+172+182+165+176+158+240+240+165+187+265+215+320+170+174+210+200+158+300+180+297+194+174+164+170</f>
        <v>7276</v>
      </c>
      <c r="F31" s="83">
        <v>4</v>
      </c>
      <c r="G31" s="66">
        <v>14</v>
      </c>
      <c r="H31" s="68">
        <f>1400+168+188+167+272+252+265+206+170+200+395+153+301+225+187</f>
        <v>4549</v>
      </c>
      <c r="I31" s="83">
        <v>10</v>
      </c>
      <c r="J31" s="62">
        <f>D31+G31</f>
        <v>38</v>
      </c>
      <c r="K31" s="63">
        <f>E31+H31</f>
        <v>11825</v>
      </c>
      <c r="L31" s="67">
        <f>F31+I31</f>
        <v>14</v>
      </c>
      <c r="M31" s="83">
        <v>6</v>
      </c>
      <c r="N31" s="10"/>
    </row>
    <row r="32" spans="1:14" ht="15" customHeight="1">
      <c r="A32" s="1"/>
      <c r="B32" s="4"/>
      <c r="C32" s="65" t="s">
        <v>19</v>
      </c>
      <c r="D32" s="66">
        <v>14</v>
      </c>
      <c r="E32" s="67">
        <f>1400+192+162+195+155+222+185+180+150+160+170+160+190+180+190</f>
        <v>3891</v>
      </c>
      <c r="F32" s="83">
        <v>13</v>
      </c>
      <c r="G32" s="66">
        <v>34</v>
      </c>
      <c r="H32" s="68">
        <f>3400+160+180+165+185+165+180+180+200+260+160+165+186+151+160+185+175+160+180+155+170+160+165+175+200+190+180+160+155+170+150+159+160+192+170</f>
        <v>9308</v>
      </c>
      <c r="I32" s="83">
        <v>2</v>
      </c>
      <c r="J32" s="62">
        <f>D32+G32</f>
        <v>48</v>
      </c>
      <c r="K32" s="63">
        <f>E32+H32</f>
        <v>13199</v>
      </c>
      <c r="L32" s="67">
        <f>F32+I32</f>
        <v>15</v>
      </c>
      <c r="M32" s="83">
        <v>7</v>
      </c>
      <c r="N32" s="10"/>
    </row>
    <row r="33" spans="1:14" ht="15" customHeight="1">
      <c r="A33" s="1"/>
      <c r="B33" s="4"/>
      <c r="C33" s="65" t="s">
        <v>47</v>
      </c>
      <c r="D33" s="66">
        <v>16</v>
      </c>
      <c r="E33" s="67">
        <f>1600+182+203+210+172+200+175+180+175+155+291+151+158+180+165+171+168</f>
        <v>4536</v>
      </c>
      <c r="F33" s="83">
        <v>9</v>
      </c>
      <c r="G33" s="66">
        <v>17</v>
      </c>
      <c r="H33" s="84">
        <f>1700+171+178+201+154+258+157+183+175+172+185+183+172+180+195+301+185+318</f>
        <v>5068</v>
      </c>
      <c r="I33" s="83">
        <v>7</v>
      </c>
      <c r="J33" s="62">
        <f>D33+G33</f>
        <v>33</v>
      </c>
      <c r="K33" s="63">
        <f>E33+H33</f>
        <v>9604</v>
      </c>
      <c r="L33" s="67">
        <f>F33+I33</f>
        <v>16</v>
      </c>
      <c r="M33" s="83">
        <v>8</v>
      </c>
      <c r="N33" s="10"/>
    </row>
    <row r="34" spans="1:14" ht="15" customHeight="1">
      <c r="A34" s="1"/>
      <c r="B34" s="4"/>
      <c r="C34" s="65" t="s">
        <v>25</v>
      </c>
      <c r="D34" s="66">
        <v>15</v>
      </c>
      <c r="E34" s="67">
        <f>1500+153+232+182+183+166+159+163+167+202+167+400+151+188+172+178</f>
        <v>4363</v>
      </c>
      <c r="F34" s="83">
        <v>11</v>
      </c>
      <c r="G34" s="66">
        <v>25</v>
      </c>
      <c r="H34" s="68">
        <f>2500+175+180+155+165+153+220+165+165+155+160+160+180+180+170+180+190+150+250+190+170+290+225+260+170+185+370</f>
        <v>7513</v>
      </c>
      <c r="I34" s="83">
        <v>6</v>
      </c>
      <c r="J34" s="62">
        <f>D34+G34</f>
        <v>40</v>
      </c>
      <c r="K34" s="63">
        <f>E34+H34</f>
        <v>11876</v>
      </c>
      <c r="L34" s="67">
        <f>F34+I34</f>
        <v>17</v>
      </c>
      <c r="M34" s="83">
        <v>9</v>
      </c>
      <c r="N34" s="10"/>
    </row>
    <row r="35" spans="1:14" ht="15" customHeight="1">
      <c r="A35" s="1"/>
      <c r="B35" s="4"/>
      <c r="C35" s="65" t="s">
        <v>36</v>
      </c>
      <c r="D35" s="66">
        <v>22</v>
      </c>
      <c r="E35" s="67">
        <f>2200+150+177+172+175+156+165+168+168+179+164+162+191+180+175+185+160+165+152+180+165+184</f>
        <v>5773</v>
      </c>
      <c r="F35" s="83">
        <v>8</v>
      </c>
      <c r="G35" s="66">
        <v>12</v>
      </c>
      <c r="H35" s="68">
        <f>1200+183+199+158+153+223+174+367+208+106+170+163+179</f>
        <v>3483</v>
      </c>
      <c r="I35" s="83">
        <v>11</v>
      </c>
      <c r="J35" s="62">
        <f>D35+G35</f>
        <v>34</v>
      </c>
      <c r="K35" s="63">
        <f>E35+H35</f>
        <v>9256</v>
      </c>
      <c r="L35" s="67">
        <f>F35+I35</f>
        <v>19</v>
      </c>
      <c r="M35" s="83">
        <v>10</v>
      </c>
      <c r="N35" s="10"/>
    </row>
    <row r="36" spans="1:14" ht="15" customHeight="1">
      <c r="A36" s="1"/>
      <c r="B36" s="4"/>
      <c r="C36" s="65" t="s">
        <v>33</v>
      </c>
      <c r="D36" s="66">
        <v>23</v>
      </c>
      <c r="E36" s="67">
        <f>2300+172+178+190+163+181+166+156+222+155+181+198+181+174+178+158+185+188+158+212+183+179+162+157</f>
        <v>6377</v>
      </c>
      <c r="F36" s="83">
        <v>6</v>
      </c>
      <c r="G36" s="66">
        <v>9</v>
      </c>
      <c r="H36" s="68">
        <f>900+151+315+232+175+208+185+210+230+185</f>
        <v>2791</v>
      </c>
      <c r="I36" s="83">
        <v>14</v>
      </c>
      <c r="J36" s="62">
        <f>D36+G36</f>
        <v>32</v>
      </c>
      <c r="K36" s="63">
        <f>E36+H36</f>
        <v>9168</v>
      </c>
      <c r="L36" s="67">
        <f>F36+I36</f>
        <v>20</v>
      </c>
      <c r="M36" s="83">
        <v>11</v>
      </c>
      <c r="N36" s="10"/>
    </row>
    <row r="37" spans="1:14" ht="15" customHeight="1">
      <c r="A37" s="1"/>
      <c r="B37" s="4"/>
      <c r="C37" s="65" t="s">
        <v>45</v>
      </c>
      <c r="D37" s="66">
        <v>15</v>
      </c>
      <c r="E37" s="67">
        <f>1500+220+210+170+180+170+160+160+168+168+170+213+200+19+189+150</f>
        <v>4047</v>
      </c>
      <c r="F37" s="83">
        <v>12</v>
      </c>
      <c r="G37" s="66">
        <v>11</v>
      </c>
      <c r="H37" s="68">
        <f>1100+170+175+163+162+208+182+151+175+178+218+295</f>
        <v>3177</v>
      </c>
      <c r="I37" s="83">
        <v>12</v>
      </c>
      <c r="J37" s="62">
        <f>D37+G37</f>
        <v>26</v>
      </c>
      <c r="K37" s="63">
        <f>E37+H37</f>
        <v>7224</v>
      </c>
      <c r="L37" s="67">
        <f>F37+I37</f>
        <v>24</v>
      </c>
      <c r="M37" s="83">
        <v>12</v>
      </c>
      <c r="N37" s="10"/>
    </row>
    <row r="38" spans="1:14" ht="15" customHeight="1">
      <c r="A38" s="1"/>
      <c r="B38" s="4"/>
      <c r="C38" s="65" t="s">
        <v>35</v>
      </c>
      <c r="D38" s="66">
        <v>6</v>
      </c>
      <c r="E38" s="67">
        <f>600+379+192+200+184+202+161</f>
        <v>1918</v>
      </c>
      <c r="F38" s="83">
        <v>15</v>
      </c>
      <c r="G38" s="66">
        <v>17</v>
      </c>
      <c r="H38" s="68">
        <f>1700+165+174+175+170+180+191+178+156+178+178+180+193+180+170+158+172+151</f>
        <v>4649</v>
      </c>
      <c r="I38" s="83">
        <v>9</v>
      </c>
      <c r="J38" s="62">
        <f>D38+G38</f>
        <v>23</v>
      </c>
      <c r="K38" s="63">
        <f>E38+H38</f>
        <v>6567</v>
      </c>
      <c r="L38" s="67">
        <f>F38+I38</f>
        <v>24</v>
      </c>
      <c r="M38" s="83">
        <v>13</v>
      </c>
      <c r="N38" s="10"/>
    </row>
    <row r="39" spans="1:14" ht="15" customHeight="1">
      <c r="A39" s="1"/>
      <c r="B39" s="4"/>
      <c r="C39" s="65" t="s">
        <v>48</v>
      </c>
      <c r="D39" s="66">
        <v>16</v>
      </c>
      <c r="E39" s="67">
        <f>1600+152+175+190+230+159+166+174+190+170+177+202+192+160+171+178+195</f>
        <v>4481</v>
      </c>
      <c r="F39" s="83">
        <v>10</v>
      </c>
      <c r="G39" s="66">
        <v>6</v>
      </c>
      <c r="H39" s="68">
        <f>600+194+169+173+260+225+345</f>
        <v>1966</v>
      </c>
      <c r="I39" s="83">
        <v>15</v>
      </c>
      <c r="J39" s="62">
        <f>D39+G39</f>
        <v>22</v>
      </c>
      <c r="K39" s="63">
        <f>E39+H39</f>
        <v>6447</v>
      </c>
      <c r="L39" s="67">
        <f>F39+I39</f>
        <v>25</v>
      </c>
      <c r="M39" s="83">
        <v>14</v>
      </c>
      <c r="N39" s="10"/>
    </row>
    <row r="40" spans="2:14" ht="15" customHeight="1" thickBot="1">
      <c r="B40" s="10"/>
      <c r="C40" s="85" t="s">
        <v>44</v>
      </c>
      <c r="D40" s="71">
        <v>12</v>
      </c>
      <c r="E40" s="72">
        <f>1200+162+165+160+198+232+186+191+212+158+164+182+221</f>
        <v>3431</v>
      </c>
      <c r="F40" s="86">
        <v>14</v>
      </c>
      <c r="G40" s="71">
        <v>11</v>
      </c>
      <c r="H40" s="74">
        <f>1100+210+180+185+195+180+215+160+153+185+158+190</f>
        <v>3111</v>
      </c>
      <c r="I40" s="86">
        <v>13</v>
      </c>
      <c r="J40" s="75">
        <f>D40+G40</f>
        <v>23</v>
      </c>
      <c r="K40" s="76">
        <f>E40+H40</f>
        <v>6542</v>
      </c>
      <c r="L40" s="72">
        <f>F40+I40</f>
        <v>27</v>
      </c>
      <c r="M40" s="86">
        <v>15</v>
      </c>
      <c r="N40" s="10"/>
    </row>
    <row r="41" spans="2:14" ht="19.5" customHeight="1">
      <c r="B41" s="10"/>
      <c r="C41" s="22"/>
      <c r="D41" s="23"/>
      <c r="E41" s="4"/>
      <c r="F41" s="7"/>
      <c r="G41" s="2"/>
      <c r="H41" s="30"/>
      <c r="I41" s="7"/>
      <c r="J41" s="4"/>
      <c r="K41" s="4"/>
      <c r="L41" s="4"/>
      <c r="M41" s="6"/>
      <c r="N41" s="10"/>
    </row>
    <row r="42" spans="2:14" ht="19.5" customHeight="1">
      <c r="B42" s="10"/>
      <c r="C42" s="22"/>
      <c r="D42" s="23"/>
      <c r="E42" s="4"/>
      <c r="F42" s="7"/>
      <c r="G42" s="2"/>
      <c r="H42" s="30"/>
      <c r="I42" s="7"/>
      <c r="J42" s="4"/>
      <c r="K42" s="4"/>
      <c r="L42" s="4"/>
      <c r="M42" s="6"/>
      <c r="N42" s="10"/>
    </row>
    <row r="43" spans="2:14" ht="15.75" customHeight="1">
      <c r="B43" s="10"/>
      <c r="C43" s="22"/>
      <c r="D43" s="23"/>
      <c r="E43" s="4"/>
      <c r="F43" s="7"/>
      <c r="G43" s="2"/>
      <c r="H43" s="30"/>
      <c r="I43" s="7"/>
      <c r="J43" s="4"/>
      <c r="K43" s="4"/>
      <c r="L43" s="4"/>
      <c r="M43" s="26"/>
      <c r="N43" s="10"/>
    </row>
    <row r="44" spans="2:14" ht="15.75" customHeight="1">
      <c r="B44" s="10"/>
      <c r="C44" s="22" t="s">
        <v>40</v>
      </c>
      <c r="D44" s="23"/>
      <c r="E44" s="4"/>
      <c r="F44" s="7"/>
      <c r="G44" s="2"/>
      <c r="H44" s="30"/>
      <c r="I44" s="7"/>
      <c r="J44" s="4"/>
      <c r="K44" s="4"/>
      <c r="L44" s="4"/>
      <c r="M44" s="26"/>
      <c r="N44" s="10"/>
    </row>
    <row r="45" spans="2:14" ht="15.75" customHeight="1" thickBot="1">
      <c r="B45" s="10"/>
      <c r="C45" s="24"/>
      <c r="D45" s="24"/>
      <c r="E45" s="24"/>
      <c r="F45" s="24"/>
      <c r="G45" s="24"/>
      <c r="H45" s="31"/>
      <c r="I45" s="24"/>
      <c r="J45" s="24"/>
      <c r="K45" s="24"/>
      <c r="L45" s="24"/>
      <c r="M45" s="24"/>
      <c r="N45" s="10"/>
    </row>
    <row r="46" spans="2:14" ht="15.75" customHeight="1">
      <c r="B46" s="10"/>
      <c r="C46" s="12"/>
      <c r="D46" s="13" t="s">
        <v>3</v>
      </c>
      <c r="E46" s="13"/>
      <c r="F46" s="12"/>
      <c r="G46" s="13" t="s">
        <v>4</v>
      </c>
      <c r="H46" s="28"/>
      <c r="I46" s="12"/>
      <c r="J46" s="14" t="s">
        <v>7</v>
      </c>
      <c r="K46" s="14" t="s">
        <v>7</v>
      </c>
      <c r="L46" s="11" t="s">
        <v>5</v>
      </c>
      <c r="M46" s="11" t="s">
        <v>1</v>
      </c>
      <c r="N46" s="10"/>
    </row>
    <row r="47" spans="2:14" ht="15.75" customHeight="1" thickBot="1">
      <c r="B47" s="10"/>
      <c r="C47" s="16" t="s">
        <v>2</v>
      </c>
      <c r="D47" s="17" t="s">
        <v>9</v>
      </c>
      <c r="E47" s="17" t="s">
        <v>12</v>
      </c>
      <c r="F47" s="18" t="s">
        <v>10</v>
      </c>
      <c r="G47" s="17" t="s">
        <v>8</v>
      </c>
      <c r="H47" s="29" t="s">
        <v>13</v>
      </c>
      <c r="I47" s="18" t="s">
        <v>11</v>
      </c>
      <c r="J47" s="18" t="s">
        <v>15</v>
      </c>
      <c r="K47" s="18" t="s">
        <v>14</v>
      </c>
      <c r="L47" s="15" t="s">
        <v>6</v>
      </c>
      <c r="M47" s="15" t="s">
        <v>0</v>
      </c>
      <c r="N47" s="10"/>
    </row>
    <row r="48" spans="1:14" ht="15.75" customHeight="1">
      <c r="A48" s="1"/>
      <c r="B48" s="4"/>
      <c r="C48" s="49" t="s">
        <v>34</v>
      </c>
      <c r="D48" s="50">
        <v>37</v>
      </c>
      <c r="E48" s="51">
        <f>3700+169+165+200+189+175+198+185+190+285+160+185+150+195+150+175+150+152+170+160+168+163+154+159+180+151+156+164+162+167+222+178+155+191+174+165+205+190</f>
        <v>10207</v>
      </c>
      <c r="F48" s="80">
        <v>1</v>
      </c>
      <c r="G48" s="50">
        <v>33</v>
      </c>
      <c r="H48" s="81">
        <f>3300+195+161+168+162+150+170+159+168+202+150+195+152+386+432+153+167+151+154+158+173+171+153+150+163+155+169+161+152+153+152+151+164+153</f>
        <v>9153</v>
      </c>
      <c r="I48" s="80">
        <v>3</v>
      </c>
      <c r="J48" s="54">
        <f aca="true" t="shared" si="0" ref="J48:J77">D48+G48</f>
        <v>70</v>
      </c>
      <c r="K48" s="55">
        <f aca="true" t="shared" si="1" ref="K48:K77">E48+H48</f>
        <v>19360</v>
      </c>
      <c r="L48" s="51">
        <f aca="true" t="shared" si="2" ref="L48:L77">F48+I48</f>
        <v>4</v>
      </c>
      <c r="M48" s="19">
        <v>1</v>
      </c>
      <c r="N48" s="10"/>
    </row>
    <row r="49" spans="1:14" ht="15.75" customHeight="1">
      <c r="A49" s="1"/>
      <c r="B49" s="4"/>
      <c r="C49" s="57" t="s">
        <v>29</v>
      </c>
      <c r="D49" s="58">
        <v>32</v>
      </c>
      <c r="E49" s="59">
        <f>3200+165+190+185+162+170+160+152+228+185+163+168+160+172+170+183+160+183+218+190+174+160+167+209+165+182+158+176+176+185+170+156+158</f>
        <v>8800</v>
      </c>
      <c r="F49" s="82">
        <v>3</v>
      </c>
      <c r="G49" s="58">
        <v>32</v>
      </c>
      <c r="H49" s="61">
        <f>3200+165+180+195+152+160+190+180+175+160+185+235+205+155+165+180+190+185+185+162+158+165+152+173+185+152+165+221+192+170+200+170+195</f>
        <v>8902</v>
      </c>
      <c r="I49" s="82">
        <v>4</v>
      </c>
      <c r="J49" s="62">
        <f t="shared" si="0"/>
        <v>64</v>
      </c>
      <c r="K49" s="63">
        <f t="shared" si="1"/>
        <v>17702</v>
      </c>
      <c r="L49" s="67">
        <f t="shared" si="2"/>
        <v>7</v>
      </c>
      <c r="M49" s="20">
        <v>2</v>
      </c>
      <c r="N49" s="10"/>
    </row>
    <row r="50" spans="1:14" ht="15.75" customHeight="1">
      <c r="A50" s="1"/>
      <c r="B50" s="4"/>
      <c r="C50" s="57" t="s">
        <v>20</v>
      </c>
      <c r="D50" s="58">
        <v>36</v>
      </c>
      <c r="E50" s="59">
        <f>3600+175+151+170+190+180+190+180+185+216+200+160+160+170+222+170+160+180+280+151+155+200+180+185+175+150+190+170+230+160+170+180+180+180+165+152+160</f>
        <v>10072</v>
      </c>
      <c r="F50" s="82">
        <v>2</v>
      </c>
      <c r="G50" s="58">
        <v>27</v>
      </c>
      <c r="H50" s="61">
        <f>2700+210+170+175+210+220+220+160+156+194+194+160+240+182+150+186+203+165+167+231+153+167+185+160+155+151+162+151</f>
        <v>7577</v>
      </c>
      <c r="I50" s="82">
        <v>5</v>
      </c>
      <c r="J50" s="62">
        <f t="shared" si="0"/>
        <v>63</v>
      </c>
      <c r="K50" s="63">
        <f t="shared" si="1"/>
        <v>17649</v>
      </c>
      <c r="L50" s="67">
        <f t="shared" si="2"/>
        <v>7</v>
      </c>
      <c r="M50" s="20">
        <v>3</v>
      </c>
      <c r="N50" s="10"/>
    </row>
    <row r="51" spans="1:14" ht="15.75" customHeight="1">
      <c r="A51" s="1"/>
      <c r="B51" s="4"/>
      <c r="C51" s="65" t="s">
        <v>32</v>
      </c>
      <c r="D51" s="66">
        <v>21</v>
      </c>
      <c r="E51" s="67">
        <f>2100+162+162+176+163+154+160+212+161+160+153+174+260+215+157+156+176+169+182+159+152+362</f>
        <v>5925</v>
      </c>
      <c r="F51" s="83">
        <v>7</v>
      </c>
      <c r="G51" s="66">
        <v>47</v>
      </c>
      <c r="H51" s="68">
        <f>4700+168+172+153+152+181+227+172+157+223+158+176+172+202+186+159+180+155+200+200+170+180+180+180+200+180+170+180+160+200+180+155+170+160+240+160+160+170+165+170+175+155+160+180+180+170+155+165</f>
        <v>12963</v>
      </c>
      <c r="I51" s="83">
        <v>1</v>
      </c>
      <c r="J51" s="62">
        <f t="shared" si="0"/>
        <v>68</v>
      </c>
      <c r="K51" s="63">
        <f t="shared" si="1"/>
        <v>18888</v>
      </c>
      <c r="L51" s="67">
        <f t="shared" si="2"/>
        <v>8</v>
      </c>
      <c r="M51" s="20">
        <v>4</v>
      </c>
      <c r="N51" s="10"/>
    </row>
    <row r="52" spans="1:14" ht="15.75" customHeight="1">
      <c r="A52" s="1"/>
      <c r="B52" s="4"/>
      <c r="C52" s="65" t="s">
        <v>22</v>
      </c>
      <c r="D52" s="66">
        <v>37</v>
      </c>
      <c r="E52" s="67">
        <f>3700+162+159+164+183+158+154+157+188+158+196+162+174+168+168+174+242+160+228+241+200+246+175+267+198+160+182+162+187+176+163+153+247+211+160+152+190+180</f>
        <v>10505</v>
      </c>
      <c r="F52" s="60">
        <v>1</v>
      </c>
      <c r="G52" s="66">
        <v>16</v>
      </c>
      <c r="H52" s="68">
        <f>1600+182+182+160+162+191+207+189+190+321+165+415+154+155+171+156+160</f>
        <v>4760</v>
      </c>
      <c r="I52" s="60">
        <v>7</v>
      </c>
      <c r="J52" s="62">
        <f t="shared" si="0"/>
        <v>53</v>
      </c>
      <c r="K52" s="63">
        <f t="shared" si="1"/>
        <v>15265</v>
      </c>
      <c r="L52" s="67">
        <f t="shared" si="2"/>
        <v>8</v>
      </c>
      <c r="M52" s="20">
        <v>5</v>
      </c>
      <c r="N52" s="10"/>
    </row>
    <row r="53" spans="1:14" ht="15.75" customHeight="1">
      <c r="A53" s="1"/>
      <c r="B53" s="4"/>
      <c r="C53" s="65" t="s">
        <v>42</v>
      </c>
      <c r="D53" s="66">
        <v>28</v>
      </c>
      <c r="E53" s="67">
        <f>2800+270+340+195+220+190+200+180+230+175+280+190+155+160+155+164+176+216+172+183+153+222+174+179+155+165+164+182+193</f>
        <v>8238</v>
      </c>
      <c r="F53" s="60">
        <v>3</v>
      </c>
      <c r="G53" s="66">
        <v>18</v>
      </c>
      <c r="H53" s="68">
        <f>1800+198+180+155+170+170+158+180+178+180+170+175+155+170+167+200+172+330+220</f>
        <v>5128</v>
      </c>
      <c r="I53" s="60">
        <v>6</v>
      </c>
      <c r="J53" s="62">
        <f t="shared" si="0"/>
        <v>46</v>
      </c>
      <c r="K53" s="63">
        <f t="shared" si="1"/>
        <v>13366</v>
      </c>
      <c r="L53" s="67">
        <f t="shared" si="2"/>
        <v>9</v>
      </c>
      <c r="M53" s="20">
        <v>6</v>
      </c>
      <c r="N53" s="10"/>
    </row>
    <row r="54" spans="1:14" ht="15.75" customHeight="1">
      <c r="A54" s="1"/>
      <c r="B54" s="4"/>
      <c r="C54" s="65" t="s">
        <v>50</v>
      </c>
      <c r="D54" s="66">
        <v>22</v>
      </c>
      <c r="E54" s="67">
        <f>194+156+152+171+151+175+176+203+156+235+178+171+163+301+203+165+170+166+163+171+165+2200</f>
        <v>5985</v>
      </c>
      <c r="F54" s="60">
        <v>7</v>
      </c>
      <c r="G54" s="66">
        <v>25</v>
      </c>
      <c r="H54" s="68">
        <f>2500+150+152+175+155+170+185+263+160+210+155+163+209+153+156+159+190+174+166+154+166+150+155+153+152+150</f>
        <v>6725</v>
      </c>
      <c r="I54" s="60">
        <v>2</v>
      </c>
      <c r="J54" s="62">
        <f t="shared" si="0"/>
        <v>47</v>
      </c>
      <c r="K54" s="63">
        <f t="shared" si="1"/>
        <v>12710</v>
      </c>
      <c r="L54" s="67">
        <f t="shared" si="2"/>
        <v>9</v>
      </c>
      <c r="M54" s="20">
        <v>7</v>
      </c>
      <c r="N54" s="10"/>
    </row>
    <row r="55" spans="1:14" ht="15.75" customHeight="1">
      <c r="A55" s="1"/>
      <c r="B55" s="4"/>
      <c r="C55" s="65" t="s">
        <v>28</v>
      </c>
      <c r="D55" s="66">
        <v>25</v>
      </c>
      <c r="E55" s="67">
        <f>2500+151+159+181+174+155+195+190+235+150+372+164+165+186+173+165+180+151+185+150+210+155+200+180+185+225</f>
        <v>7136</v>
      </c>
      <c r="F55" s="60">
        <v>5</v>
      </c>
      <c r="G55" s="66">
        <v>18</v>
      </c>
      <c r="H55" s="84">
        <f>1800+151+281+169+222+190+187+177+150+500+185+153+185+160+151+165+170+155+180</f>
        <v>5331</v>
      </c>
      <c r="I55" s="60">
        <v>4</v>
      </c>
      <c r="J55" s="62">
        <f t="shared" si="0"/>
        <v>43</v>
      </c>
      <c r="K55" s="63">
        <f t="shared" si="1"/>
        <v>12467</v>
      </c>
      <c r="L55" s="67">
        <f t="shared" si="2"/>
        <v>9</v>
      </c>
      <c r="M55" s="20">
        <v>8</v>
      </c>
      <c r="N55" s="10"/>
    </row>
    <row r="56" spans="1:14" ht="15.75" customHeight="1">
      <c r="A56" s="1"/>
      <c r="B56" s="4"/>
      <c r="C56" s="65" t="s">
        <v>18</v>
      </c>
      <c r="D56" s="66">
        <v>18</v>
      </c>
      <c r="E56" s="67">
        <f>1800+151+159+167+197+162+185+189+228+184+192+170+153+171+250+165+178+170+150</f>
        <v>5021</v>
      </c>
      <c r="F56" s="60">
        <v>10</v>
      </c>
      <c r="G56" s="66">
        <v>34</v>
      </c>
      <c r="H56" s="68">
        <f>3400+156+150+191+155+163+161+163+170+183+180+151+153+156+192+152+171+171+174+165+162+155+150+170+171+175+202+165+150+164+151+156+150+153+151</f>
        <v>8982</v>
      </c>
      <c r="I56" s="60">
        <v>1</v>
      </c>
      <c r="J56" s="62">
        <f t="shared" si="0"/>
        <v>52</v>
      </c>
      <c r="K56" s="63">
        <f t="shared" si="1"/>
        <v>14003</v>
      </c>
      <c r="L56" s="67">
        <f t="shared" si="2"/>
        <v>11</v>
      </c>
      <c r="M56" s="20">
        <v>9</v>
      </c>
      <c r="N56" s="10"/>
    </row>
    <row r="57" spans="1:14" ht="15.75" customHeight="1">
      <c r="A57" s="1"/>
      <c r="B57" s="4"/>
      <c r="C57" s="65" t="s">
        <v>37</v>
      </c>
      <c r="D57" s="66">
        <v>36</v>
      </c>
      <c r="E57" s="67">
        <f>3600+151+175+220+170+155+165+190+153+180+210+152+175+170+152+165+170+165+170+165+160+160+165+199+180+170+160+152+162+178+165+155+160+254+200+155+151</f>
        <v>9779</v>
      </c>
      <c r="F57" s="60">
        <v>2</v>
      </c>
      <c r="G57" s="66">
        <v>14</v>
      </c>
      <c r="H57" s="68">
        <f>1400+240+152+155+158+180+210+152+320+165+240+190+153+165+168</f>
        <v>4048</v>
      </c>
      <c r="I57" s="60">
        <v>11</v>
      </c>
      <c r="J57" s="62">
        <f t="shared" si="0"/>
        <v>50</v>
      </c>
      <c r="K57" s="63">
        <f t="shared" si="1"/>
        <v>13827</v>
      </c>
      <c r="L57" s="67">
        <f t="shared" si="2"/>
        <v>13</v>
      </c>
      <c r="M57" s="20">
        <v>10</v>
      </c>
      <c r="N57" s="10"/>
    </row>
    <row r="58" spans="1:14" ht="15.75" customHeight="1">
      <c r="A58" s="1"/>
      <c r="B58" s="4"/>
      <c r="C58" s="65" t="s">
        <v>23</v>
      </c>
      <c r="D58" s="66">
        <v>26</v>
      </c>
      <c r="E58" s="67">
        <f>2600+262+151+238+170+152+174+278+141+170+175+156+180+186+170+164+160+150+170+173+152+176+173+151+174+174+170</f>
        <v>7190</v>
      </c>
      <c r="F58" s="83">
        <v>5</v>
      </c>
      <c r="G58" s="66">
        <v>16</v>
      </c>
      <c r="H58" s="68">
        <f>1600+191+326+202+171+176+161+175+151+190+185+165+373+190+180+170+170</f>
        <v>4776</v>
      </c>
      <c r="I58" s="83">
        <v>8</v>
      </c>
      <c r="J58" s="62">
        <f t="shared" si="0"/>
        <v>42</v>
      </c>
      <c r="K58" s="63">
        <f t="shared" si="1"/>
        <v>11966</v>
      </c>
      <c r="L58" s="67">
        <f t="shared" si="2"/>
        <v>13</v>
      </c>
      <c r="M58" s="20">
        <v>11</v>
      </c>
      <c r="N58" s="10"/>
    </row>
    <row r="59" spans="1:14" ht="15.75" customHeight="1">
      <c r="A59" s="1"/>
      <c r="B59" s="4"/>
      <c r="C59" s="65" t="s">
        <v>27</v>
      </c>
      <c r="D59" s="66">
        <v>21</v>
      </c>
      <c r="E59" s="67">
        <f>2100+172+180+161+165+155+160+231+172+151+172+160+151+154+150+185+170+151+251+159+151+156</f>
        <v>5657</v>
      </c>
      <c r="F59" s="60">
        <v>8</v>
      </c>
      <c r="G59" s="66">
        <v>18</v>
      </c>
      <c r="H59" s="87">
        <f>1800+210+167+170+157+204+170+253+190+153+180+412+185+155+175+170+150+150+170</f>
        <v>5221</v>
      </c>
      <c r="I59" s="60">
        <v>5</v>
      </c>
      <c r="J59" s="62">
        <f t="shared" si="0"/>
        <v>39</v>
      </c>
      <c r="K59" s="63">
        <f t="shared" si="1"/>
        <v>10878</v>
      </c>
      <c r="L59" s="67">
        <f t="shared" si="2"/>
        <v>13</v>
      </c>
      <c r="M59" s="20">
        <v>12</v>
      </c>
      <c r="N59" s="10"/>
    </row>
    <row r="60" spans="2:14" ht="15.75" customHeight="1">
      <c r="B60" s="10"/>
      <c r="C60" s="65" t="s">
        <v>26</v>
      </c>
      <c r="D60" s="66">
        <v>24</v>
      </c>
      <c r="E60" s="67">
        <f>2400+172+182+165+176+158+240+240+165+187+265+215+320+170+174+210+200+158+300+180+297+194+174+164+170</f>
        <v>7276</v>
      </c>
      <c r="F60" s="83">
        <v>4</v>
      </c>
      <c r="G60" s="66">
        <v>14</v>
      </c>
      <c r="H60" s="68">
        <f>1400+168+188+167+272+252+265+206+170+200+395+153+301+225+187</f>
        <v>4549</v>
      </c>
      <c r="I60" s="83">
        <v>10</v>
      </c>
      <c r="J60" s="62">
        <f t="shared" si="0"/>
        <v>38</v>
      </c>
      <c r="K60" s="63">
        <f t="shared" si="1"/>
        <v>11825</v>
      </c>
      <c r="L60" s="67">
        <f t="shared" si="2"/>
        <v>14</v>
      </c>
      <c r="M60" s="20">
        <v>13</v>
      </c>
      <c r="N60" s="10"/>
    </row>
    <row r="61" spans="2:14" ht="15.75" customHeight="1">
      <c r="B61" s="10"/>
      <c r="C61" s="65" t="s">
        <v>19</v>
      </c>
      <c r="D61" s="66">
        <v>14</v>
      </c>
      <c r="E61" s="67">
        <f>1400+192+162+195+155+222+185+180+150+160+170+160+190+180+190</f>
        <v>3891</v>
      </c>
      <c r="F61" s="83">
        <v>13</v>
      </c>
      <c r="G61" s="66">
        <v>34</v>
      </c>
      <c r="H61" s="68">
        <f>3400+160+180+165+185+165+180+180+200+260+160+165+186+151+160+185+175+160+180+155+170+160+165+175+200+190+180+160+155+170+150+159+160+192+170</f>
        <v>9308</v>
      </c>
      <c r="I61" s="83">
        <v>2</v>
      </c>
      <c r="J61" s="62">
        <f t="shared" si="0"/>
        <v>48</v>
      </c>
      <c r="K61" s="63">
        <f t="shared" si="1"/>
        <v>13199</v>
      </c>
      <c r="L61" s="67">
        <f t="shared" si="2"/>
        <v>15</v>
      </c>
      <c r="M61" s="20">
        <v>14</v>
      </c>
      <c r="N61" s="10"/>
    </row>
    <row r="62" spans="2:14" ht="15.75" customHeight="1">
      <c r="B62" s="10"/>
      <c r="C62" s="65" t="s">
        <v>41</v>
      </c>
      <c r="D62" s="66">
        <v>16</v>
      </c>
      <c r="E62" s="67">
        <f>1600+213+150+211+160+189+168+202+190+162+171+178+185+470+165+255+204</f>
        <v>4873</v>
      </c>
      <c r="F62" s="60">
        <v>12</v>
      </c>
      <c r="G62" s="66">
        <v>20</v>
      </c>
      <c r="H62" s="68">
        <f>2000+260+196+184+164+152+159+184+184+156+152+165+195+152+171+172+153+160+185+193+152</f>
        <v>5489</v>
      </c>
      <c r="I62" s="60">
        <v>3</v>
      </c>
      <c r="J62" s="62">
        <f t="shared" si="0"/>
        <v>36</v>
      </c>
      <c r="K62" s="63">
        <f t="shared" si="1"/>
        <v>10362</v>
      </c>
      <c r="L62" s="67">
        <f t="shared" si="2"/>
        <v>15</v>
      </c>
      <c r="M62" s="25">
        <v>15</v>
      </c>
      <c r="N62" s="10"/>
    </row>
    <row r="63" spans="2:14" ht="15.75" customHeight="1">
      <c r="B63" s="10"/>
      <c r="C63" s="57" t="s">
        <v>21</v>
      </c>
      <c r="D63" s="58">
        <v>28</v>
      </c>
      <c r="E63" s="59">
        <f>2800+170+200+158+170+180+170+180+152+156+156+162+165+155+185+186+178+154+181+270+178+169+153+173+193+155+176+222+165</f>
        <v>7712</v>
      </c>
      <c r="F63" s="88">
        <v>4</v>
      </c>
      <c r="G63" s="58">
        <v>12</v>
      </c>
      <c r="H63" s="61">
        <f>1200+158+198+178+184+181+165+193+155+185+178+181+175</f>
        <v>3331</v>
      </c>
      <c r="I63" s="88">
        <v>12</v>
      </c>
      <c r="J63" s="89">
        <f t="shared" si="0"/>
        <v>40</v>
      </c>
      <c r="K63" s="90">
        <f t="shared" si="1"/>
        <v>11043</v>
      </c>
      <c r="L63" s="91">
        <f t="shared" si="2"/>
        <v>16</v>
      </c>
      <c r="M63" s="20">
        <v>16</v>
      </c>
      <c r="N63" s="10"/>
    </row>
    <row r="64" spans="2:14" ht="15.75" customHeight="1">
      <c r="B64" s="10"/>
      <c r="C64" s="57" t="s">
        <v>47</v>
      </c>
      <c r="D64" s="58">
        <v>16</v>
      </c>
      <c r="E64" s="59">
        <f>1600+182+203+210+172+200+175+180+175+155+291+151+158+180+165+171+168</f>
        <v>4536</v>
      </c>
      <c r="F64" s="83">
        <v>9</v>
      </c>
      <c r="G64" s="58">
        <v>17</v>
      </c>
      <c r="H64" s="61">
        <f>1700+171+178+201+154+258+157+183+175+172+185+183+172+180+195+301+185+318</f>
        <v>5068</v>
      </c>
      <c r="I64" s="83">
        <v>7</v>
      </c>
      <c r="J64" s="62">
        <f t="shared" si="0"/>
        <v>33</v>
      </c>
      <c r="K64" s="63">
        <f t="shared" si="1"/>
        <v>9604</v>
      </c>
      <c r="L64" s="64">
        <f t="shared" si="2"/>
        <v>16</v>
      </c>
      <c r="M64" s="20">
        <v>17</v>
      </c>
      <c r="N64" s="10"/>
    </row>
    <row r="65" spans="2:14" ht="15.75" customHeight="1">
      <c r="B65" s="10"/>
      <c r="C65" s="57" t="s">
        <v>25</v>
      </c>
      <c r="D65" s="58">
        <v>15</v>
      </c>
      <c r="E65" s="59">
        <f>1500+153+232+182+183+166+159+163+167+202+167+400+151+188+172+178</f>
        <v>4363</v>
      </c>
      <c r="F65" s="83">
        <v>11</v>
      </c>
      <c r="G65" s="58">
        <v>25</v>
      </c>
      <c r="H65" s="61">
        <f>2500+175+180+155+165+153+220+165+165+155+160+160+180+180+170+180+190+150+250+190+170+290+225+260+170+185+370</f>
        <v>7513</v>
      </c>
      <c r="I65" s="83">
        <v>6</v>
      </c>
      <c r="J65" s="62">
        <f t="shared" si="0"/>
        <v>40</v>
      </c>
      <c r="K65" s="63">
        <f t="shared" si="1"/>
        <v>11876</v>
      </c>
      <c r="L65" s="64">
        <f t="shared" si="2"/>
        <v>17</v>
      </c>
      <c r="M65" s="20">
        <v>18</v>
      </c>
      <c r="N65" s="10"/>
    </row>
    <row r="66" spans="2:14" ht="15.75" customHeight="1">
      <c r="B66" s="10"/>
      <c r="C66" s="65" t="s">
        <v>46</v>
      </c>
      <c r="D66" s="66">
        <v>18</v>
      </c>
      <c r="E66" s="67">
        <f>1800+165+161+190+182+178+159+174+186+153+177+180+195+185+381+202+167+150+156</f>
        <v>5141</v>
      </c>
      <c r="F66" s="60">
        <v>9</v>
      </c>
      <c r="G66" s="66">
        <v>16</v>
      </c>
      <c r="H66" s="68">
        <f>1600+160+172+195+162+170+230+172+193+226+261+172+150+175+230+153+151</f>
        <v>4572</v>
      </c>
      <c r="I66" s="60">
        <v>8</v>
      </c>
      <c r="J66" s="62">
        <f t="shared" si="0"/>
        <v>34</v>
      </c>
      <c r="K66" s="63">
        <f t="shared" si="1"/>
        <v>9713</v>
      </c>
      <c r="L66" s="64">
        <f t="shared" si="2"/>
        <v>17</v>
      </c>
      <c r="M66" s="20">
        <v>19</v>
      </c>
      <c r="N66" s="10"/>
    </row>
    <row r="67" spans="2:14" ht="15.75" customHeight="1">
      <c r="B67" s="10"/>
      <c r="C67" s="65" t="s">
        <v>36</v>
      </c>
      <c r="D67" s="66">
        <v>22</v>
      </c>
      <c r="E67" s="67">
        <f>2200+150+177+172+175+156+165+168+168+179+164+162+191+180+175+185+160+165+152+180+165+184</f>
        <v>5773</v>
      </c>
      <c r="F67" s="83">
        <v>8</v>
      </c>
      <c r="G67" s="66">
        <v>12</v>
      </c>
      <c r="H67" s="68">
        <f>1200+183+199+158+153+223+174+367+208+106+170+163+179</f>
        <v>3483</v>
      </c>
      <c r="I67" s="83">
        <v>11</v>
      </c>
      <c r="J67" s="62">
        <f t="shared" si="0"/>
        <v>34</v>
      </c>
      <c r="K67" s="63">
        <f t="shared" si="1"/>
        <v>9256</v>
      </c>
      <c r="L67" s="64">
        <f t="shared" si="2"/>
        <v>19</v>
      </c>
      <c r="M67" s="20">
        <v>20</v>
      </c>
      <c r="N67" s="10"/>
    </row>
    <row r="68" spans="2:14" ht="15.75" customHeight="1">
      <c r="B68" s="10"/>
      <c r="C68" s="65" t="s">
        <v>30</v>
      </c>
      <c r="D68" s="66">
        <v>21</v>
      </c>
      <c r="E68" s="67">
        <f>2100+160+152+168+275+270+200+169+161+150+375+240+152+152+305+340+162+225+152+188+179+176+151</f>
        <v>6602</v>
      </c>
      <c r="F68" s="60">
        <v>6</v>
      </c>
      <c r="G68" s="66">
        <v>8</v>
      </c>
      <c r="H68" s="68">
        <f>800+156+160+175+153+263+420+190+175</f>
        <v>2492</v>
      </c>
      <c r="I68" s="60">
        <v>13</v>
      </c>
      <c r="J68" s="62">
        <f t="shared" si="0"/>
        <v>29</v>
      </c>
      <c r="K68" s="63">
        <f t="shared" si="1"/>
        <v>9094</v>
      </c>
      <c r="L68" s="64">
        <f t="shared" si="2"/>
        <v>19</v>
      </c>
      <c r="M68" s="25">
        <v>21</v>
      </c>
      <c r="N68" s="10"/>
    </row>
    <row r="69" spans="2:14" ht="15.75" customHeight="1">
      <c r="B69" s="10"/>
      <c r="C69" s="65" t="s">
        <v>33</v>
      </c>
      <c r="D69" s="66">
        <v>23</v>
      </c>
      <c r="E69" s="67">
        <f>2300+172+178+190+163+181+166+156+222+155+181+198+181+174+178+158+185+188+158+212+183+179+162+157</f>
        <v>6377</v>
      </c>
      <c r="F69" s="83">
        <v>6</v>
      </c>
      <c r="G69" s="66">
        <v>9</v>
      </c>
      <c r="H69" s="68">
        <f>900+151+315+232+175+208+185+210+230+185</f>
        <v>2791</v>
      </c>
      <c r="I69" s="83">
        <v>14</v>
      </c>
      <c r="J69" s="62">
        <f t="shared" si="0"/>
        <v>32</v>
      </c>
      <c r="K69" s="63">
        <f t="shared" si="1"/>
        <v>9168</v>
      </c>
      <c r="L69" s="64">
        <f t="shared" si="2"/>
        <v>20</v>
      </c>
      <c r="M69" s="20">
        <v>22</v>
      </c>
      <c r="N69" s="10"/>
    </row>
    <row r="70" spans="2:14" ht="15.75" customHeight="1">
      <c r="B70" s="10"/>
      <c r="C70" s="65" t="s">
        <v>43</v>
      </c>
      <c r="D70" s="66">
        <v>17</v>
      </c>
      <c r="E70" s="67">
        <f>1700+238+155+168+170+161+182+194+183+160+165+163+195+470+152+190+170+151</f>
        <v>4967</v>
      </c>
      <c r="F70" s="60">
        <v>11</v>
      </c>
      <c r="G70" s="66">
        <v>15</v>
      </c>
      <c r="H70" s="84">
        <f>1500+178+190+175+166+155+211+168+179+157+155+182+167+156+154+169</f>
        <v>4062</v>
      </c>
      <c r="I70" s="60">
        <v>10</v>
      </c>
      <c r="J70" s="62">
        <f t="shared" si="0"/>
        <v>32</v>
      </c>
      <c r="K70" s="63">
        <f t="shared" si="1"/>
        <v>9029</v>
      </c>
      <c r="L70" s="64">
        <f t="shared" si="2"/>
        <v>21</v>
      </c>
      <c r="M70" s="20">
        <v>23</v>
      </c>
      <c r="N70" s="10"/>
    </row>
    <row r="71" spans="2:14" ht="15.75" customHeight="1">
      <c r="B71" s="10"/>
      <c r="C71" s="65" t="s">
        <v>24</v>
      </c>
      <c r="D71" s="66">
        <v>14</v>
      </c>
      <c r="E71" s="69">
        <f>1400+163+160+176+159+157+151+160+205+180+174+175+179+190+158</f>
        <v>3787</v>
      </c>
      <c r="F71" s="60">
        <v>14</v>
      </c>
      <c r="G71" s="66">
        <v>16</v>
      </c>
      <c r="H71" s="68">
        <f>1600+25+230+181+170+178+158+165+170+155+190+155+160+185+172+165+168</f>
        <v>4227</v>
      </c>
      <c r="I71" s="60">
        <v>9</v>
      </c>
      <c r="J71" s="62">
        <f t="shared" si="0"/>
        <v>30</v>
      </c>
      <c r="K71" s="63">
        <f t="shared" si="1"/>
        <v>8014</v>
      </c>
      <c r="L71" s="64">
        <f t="shared" si="2"/>
        <v>23</v>
      </c>
      <c r="M71" s="20">
        <v>24</v>
      </c>
      <c r="N71" s="10"/>
    </row>
    <row r="72" spans="2:14" ht="15.75" customHeight="1">
      <c r="B72" s="10"/>
      <c r="C72" s="65" t="s">
        <v>45</v>
      </c>
      <c r="D72" s="66">
        <v>15</v>
      </c>
      <c r="E72" s="67">
        <f>1500+220+210+170+180+170+160+160+168+168+170+213+200+19+189+150</f>
        <v>4047</v>
      </c>
      <c r="F72" s="83">
        <v>12</v>
      </c>
      <c r="G72" s="66">
        <v>11</v>
      </c>
      <c r="H72" s="68">
        <f>1100+170+175+163+162+208+182+151+175+178+218+295</f>
        <v>3177</v>
      </c>
      <c r="I72" s="83">
        <v>12</v>
      </c>
      <c r="J72" s="62">
        <f t="shared" si="0"/>
        <v>26</v>
      </c>
      <c r="K72" s="63">
        <f t="shared" si="1"/>
        <v>7224</v>
      </c>
      <c r="L72" s="64">
        <f t="shared" si="2"/>
        <v>24</v>
      </c>
      <c r="M72" s="20">
        <v>25</v>
      </c>
      <c r="N72" s="10"/>
    </row>
    <row r="73" spans="2:14" ht="15.75" customHeight="1">
      <c r="B73" s="10"/>
      <c r="C73" s="65" t="s">
        <v>35</v>
      </c>
      <c r="D73" s="66">
        <v>6</v>
      </c>
      <c r="E73" s="62">
        <f>600+379+192+200+184+202+161</f>
        <v>1918</v>
      </c>
      <c r="F73" s="83">
        <v>15</v>
      </c>
      <c r="G73" s="66">
        <v>17</v>
      </c>
      <c r="H73" s="68">
        <f>1700+165+174+175+170+180+191+178+156+178+178+180+193+180+170+158+172+151</f>
        <v>4649</v>
      </c>
      <c r="I73" s="83">
        <v>9</v>
      </c>
      <c r="J73" s="62">
        <f t="shared" si="0"/>
        <v>23</v>
      </c>
      <c r="K73" s="63">
        <f t="shared" si="1"/>
        <v>6567</v>
      </c>
      <c r="L73" s="64">
        <f t="shared" si="2"/>
        <v>24</v>
      </c>
      <c r="M73" s="20">
        <v>26</v>
      </c>
      <c r="N73" s="10"/>
    </row>
    <row r="74" spans="2:14" ht="15.75" customHeight="1">
      <c r="B74" s="10"/>
      <c r="C74" s="65" t="s">
        <v>48</v>
      </c>
      <c r="D74" s="66">
        <v>16</v>
      </c>
      <c r="E74" s="67">
        <f>1600+152+175+190+230+159+166+174+190+170+177+202+192+160+171+178+195</f>
        <v>4481</v>
      </c>
      <c r="F74" s="83">
        <v>10</v>
      </c>
      <c r="G74" s="66">
        <v>6</v>
      </c>
      <c r="H74" s="68">
        <f>600+194+169+173+260+225+345</f>
        <v>1966</v>
      </c>
      <c r="I74" s="83">
        <v>15</v>
      </c>
      <c r="J74" s="62">
        <f t="shared" si="0"/>
        <v>22</v>
      </c>
      <c r="K74" s="63">
        <f t="shared" si="1"/>
        <v>6447</v>
      </c>
      <c r="L74" s="64">
        <f t="shared" si="2"/>
        <v>25</v>
      </c>
      <c r="M74" s="25">
        <v>27</v>
      </c>
      <c r="N74" s="10"/>
    </row>
    <row r="75" spans="2:14" ht="15.75" customHeight="1">
      <c r="B75" s="10"/>
      <c r="C75" s="65" t="s">
        <v>44</v>
      </c>
      <c r="D75" s="66">
        <v>12</v>
      </c>
      <c r="E75" s="67">
        <f>1200+162+165+160+198+232+186+191+212+158+164+182+221</f>
        <v>3431</v>
      </c>
      <c r="F75" s="83">
        <v>14</v>
      </c>
      <c r="G75" s="66">
        <v>11</v>
      </c>
      <c r="H75" s="68">
        <f>1100+210+180+185+195+180+215+160+153+185+158+190</f>
        <v>3111</v>
      </c>
      <c r="I75" s="83">
        <v>13</v>
      </c>
      <c r="J75" s="62">
        <f t="shared" si="0"/>
        <v>23</v>
      </c>
      <c r="K75" s="63">
        <f t="shared" si="1"/>
        <v>6542</v>
      </c>
      <c r="L75" s="64">
        <f t="shared" si="2"/>
        <v>27</v>
      </c>
      <c r="M75" s="20">
        <v>28</v>
      </c>
      <c r="N75" s="10"/>
    </row>
    <row r="76" spans="2:14" ht="15.75" customHeight="1">
      <c r="B76" s="10"/>
      <c r="C76" s="65" t="s">
        <v>49</v>
      </c>
      <c r="D76" s="66">
        <v>15</v>
      </c>
      <c r="E76" s="67">
        <f>1500+170+174+177+172+187+164+180+160+222+230+200+175+178+170+165</f>
        <v>4224</v>
      </c>
      <c r="F76" s="60">
        <v>13</v>
      </c>
      <c r="G76" s="66">
        <v>8</v>
      </c>
      <c r="H76" s="68">
        <f>800+165+156+230+180+180+172+169+155</f>
        <v>2207</v>
      </c>
      <c r="I76" s="60">
        <v>14</v>
      </c>
      <c r="J76" s="62">
        <f t="shared" si="0"/>
        <v>23</v>
      </c>
      <c r="K76" s="63">
        <f t="shared" si="1"/>
        <v>6431</v>
      </c>
      <c r="L76" s="64">
        <f t="shared" si="2"/>
        <v>27</v>
      </c>
      <c r="M76" s="20">
        <v>29</v>
      </c>
      <c r="N76" s="10"/>
    </row>
    <row r="77" spans="2:14" ht="15.75" customHeight="1" thickBot="1">
      <c r="B77" s="10"/>
      <c r="C77" s="70" t="s">
        <v>31</v>
      </c>
      <c r="D77" s="71">
        <v>7</v>
      </c>
      <c r="E77" s="72">
        <f>700+157+150+182+290+200+210+210</f>
        <v>2099</v>
      </c>
      <c r="F77" s="73">
        <v>15</v>
      </c>
      <c r="G77" s="71">
        <v>1</v>
      </c>
      <c r="H77" s="74">
        <f>100+158</f>
        <v>258</v>
      </c>
      <c r="I77" s="73">
        <v>15</v>
      </c>
      <c r="J77" s="75">
        <f t="shared" si="0"/>
        <v>8</v>
      </c>
      <c r="K77" s="76">
        <f t="shared" si="1"/>
        <v>2357</v>
      </c>
      <c r="L77" s="77">
        <f t="shared" si="2"/>
        <v>30</v>
      </c>
      <c r="M77" s="21">
        <v>30</v>
      </c>
      <c r="N77" s="10"/>
    </row>
    <row r="78" spans="2:14" ht="19.5" customHeight="1">
      <c r="B78" s="10"/>
      <c r="C78" s="10"/>
      <c r="D78" s="10"/>
      <c r="E78" s="10"/>
      <c r="F78" s="10"/>
      <c r="G78" s="10"/>
      <c r="H78" s="27"/>
      <c r="I78" s="10"/>
      <c r="J78" s="10">
        <f>SUM(J48:J77)</f>
        <v>1188</v>
      </c>
      <c r="K78" s="10"/>
      <c r="L78" s="10"/>
      <c r="M78" s="10"/>
      <c r="N78" s="10"/>
    </row>
    <row r="79" spans="4:7" ht="12.75">
      <c r="D79">
        <f>SUM(D48:D78)</f>
        <v>638</v>
      </c>
      <c r="G79">
        <f>SUM(G48:G78)</f>
        <v>550</v>
      </c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Macháček</dc:creator>
  <cp:keywords/>
  <dc:description/>
  <cp:lastModifiedBy>Your User Name</cp:lastModifiedBy>
  <cp:lastPrinted>2013-07-14T16:33:33Z</cp:lastPrinted>
  <dcterms:created xsi:type="dcterms:W3CDTF">2003-03-30T11:08:12Z</dcterms:created>
  <dcterms:modified xsi:type="dcterms:W3CDTF">2013-07-15T05:15:51Z</dcterms:modified>
  <cp:category/>
  <cp:version/>
  <cp:contentType/>
  <cp:contentStatus/>
</cp:coreProperties>
</file>